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ÝBĚROVÉ ŘÍZENÍ 25\ZŠ Pudlov - oprava ležaté splaškové kanalizace v objektu\E-zak VŘ\PD\"/>
    </mc:Choice>
  </mc:AlternateContent>
  <bookViews>
    <workbookView xWindow="0" yWindow="0" windowWidth="28800" windowHeight="12450" activeTab="1"/>
  </bookViews>
  <sheets>
    <sheet name="Rekapitulace stavby" sheetId="1" r:id="rId1"/>
    <sheet name="01 - Rozpočet" sheetId="2" r:id="rId2"/>
  </sheets>
  <definedNames>
    <definedName name="_xlnm._FilterDatabase" localSheetId="1" hidden="1">'01 - Rozpočet'!$C$140:$K$587</definedName>
    <definedName name="_xlnm.Print_Titles" localSheetId="1">'01 - Rozpočet'!$140:$140</definedName>
    <definedName name="_xlnm.Print_Titles" localSheetId="0">'Rekapitulace stavby'!$92:$92</definedName>
    <definedName name="_xlnm.Print_Area" localSheetId="1">'01 - Rozpočet'!$C$4:$J$39,'01 - Rozpočet'!$C$50:$J$76,'01 - Rozpočet'!$C$82:$J$122,'01 - Rozpočet'!$C$128:$J$587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586" i="2"/>
  <c r="BH586" i="2"/>
  <c r="BG586" i="2"/>
  <c r="BF586" i="2"/>
  <c r="T586" i="2"/>
  <c r="T585" i="2" s="1"/>
  <c r="R586" i="2"/>
  <c r="R585" i="2" s="1"/>
  <c r="P586" i="2"/>
  <c r="P585" i="2" s="1"/>
  <c r="BI583" i="2"/>
  <c r="BH583" i="2"/>
  <c r="BG583" i="2"/>
  <c r="BF583" i="2"/>
  <c r="T583" i="2"/>
  <c r="T582" i="2" s="1"/>
  <c r="R583" i="2"/>
  <c r="R582" i="2" s="1"/>
  <c r="P583" i="2"/>
  <c r="P582" i="2" s="1"/>
  <c r="BI580" i="2"/>
  <c r="BH580" i="2"/>
  <c r="BG580" i="2"/>
  <c r="BF580" i="2"/>
  <c r="T580" i="2"/>
  <c r="T579" i="2" s="1"/>
  <c r="R580" i="2"/>
  <c r="R579" i="2" s="1"/>
  <c r="P580" i="2"/>
  <c r="P579" i="2" s="1"/>
  <c r="BI577" i="2"/>
  <c r="BH577" i="2"/>
  <c r="BG577" i="2"/>
  <c r="BF577" i="2"/>
  <c r="T577" i="2"/>
  <c r="T576" i="2" s="1"/>
  <c r="R577" i="2"/>
  <c r="R576" i="2" s="1"/>
  <c r="P577" i="2"/>
  <c r="P576" i="2" s="1"/>
  <c r="P575" i="2" s="1"/>
  <c r="BI570" i="2"/>
  <c r="BH570" i="2"/>
  <c r="BG570" i="2"/>
  <c r="BF570" i="2"/>
  <c r="T570" i="2"/>
  <c r="R570" i="2"/>
  <c r="P570" i="2"/>
  <c r="BI565" i="2"/>
  <c r="BH565" i="2"/>
  <c r="BG565" i="2"/>
  <c r="BF565" i="2"/>
  <c r="T565" i="2"/>
  <c r="R565" i="2"/>
  <c r="P565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6" i="2"/>
  <c r="BH546" i="2"/>
  <c r="BG546" i="2"/>
  <c r="BF546" i="2"/>
  <c r="T546" i="2"/>
  <c r="R546" i="2"/>
  <c r="P546" i="2"/>
  <c r="BI542" i="2"/>
  <c r="BH542" i="2"/>
  <c r="BG542" i="2"/>
  <c r="BF542" i="2"/>
  <c r="T542" i="2"/>
  <c r="R542" i="2"/>
  <c r="P542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08" i="2"/>
  <c r="BH508" i="2"/>
  <c r="BG508" i="2"/>
  <c r="BF508" i="2"/>
  <c r="T508" i="2"/>
  <c r="R508" i="2"/>
  <c r="P508" i="2"/>
  <c r="BI503" i="2"/>
  <c r="BH503" i="2"/>
  <c r="BG503" i="2"/>
  <c r="BF503" i="2"/>
  <c r="T503" i="2"/>
  <c r="R503" i="2"/>
  <c r="P503" i="2"/>
  <c r="BI497" i="2"/>
  <c r="BH497" i="2"/>
  <c r="BG497" i="2"/>
  <c r="BF497" i="2"/>
  <c r="T497" i="2"/>
  <c r="R497" i="2"/>
  <c r="P497" i="2"/>
  <c r="BI491" i="2"/>
  <c r="BH491" i="2"/>
  <c r="BG491" i="2"/>
  <c r="BF491" i="2"/>
  <c r="T491" i="2"/>
  <c r="R491" i="2"/>
  <c r="P491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69" i="2"/>
  <c r="BH469" i="2"/>
  <c r="BG469" i="2"/>
  <c r="BF469" i="2"/>
  <c r="T469" i="2"/>
  <c r="R469" i="2"/>
  <c r="P469" i="2"/>
  <c r="BI459" i="2"/>
  <c r="BH459" i="2"/>
  <c r="BG459" i="2"/>
  <c r="BF459" i="2"/>
  <c r="T459" i="2"/>
  <c r="R459" i="2"/>
  <c r="P459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R437" i="2" s="1"/>
  <c r="P438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T423" i="2"/>
  <c r="R424" i="2"/>
  <c r="R423" i="2" s="1"/>
  <c r="P424" i="2"/>
  <c r="P423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3" i="2"/>
  <c r="BH403" i="2"/>
  <c r="BG403" i="2"/>
  <c r="BF403" i="2"/>
  <c r="T403" i="2"/>
  <c r="R403" i="2"/>
  <c r="P403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T359" i="2" s="1"/>
  <c r="R360" i="2"/>
  <c r="R359" i="2" s="1"/>
  <c r="P360" i="2"/>
  <c r="P359" i="2"/>
  <c r="BI357" i="2"/>
  <c r="BH357" i="2"/>
  <c r="BG357" i="2"/>
  <c r="BF357" i="2"/>
  <c r="T357" i="2"/>
  <c r="R357" i="2"/>
  <c r="P357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16" i="2"/>
  <c r="BH316" i="2"/>
  <c r="BG316" i="2"/>
  <c r="BF316" i="2"/>
  <c r="T316" i="2"/>
  <c r="R316" i="2"/>
  <c r="P316" i="2"/>
  <c r="BI308" i="2"/>
  <c r="BH308" i="2"/>
  <c r="BG308" i="2"/>
  <c r="BF308" i="2"/>
  <c r="T308" i="2"/>
  <c r="R308" i="2"/>
  <c r="P308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6" i="2"/>
  <c r="BH236" i="2"/>
  <c r="BG236" i="2"/>
  <c r="BF236" i="2"/>
  <c r="T236" i="2"/>
  <c r="R236" i="2"/>
  <c r="P236" i="2"/>
  <c r="BI225" i="2"/>
  <c r="BH225" i="2"/>
  <c r="BG225" i="2"/>
  <c r="BF225" i="2"/>
  <c r="T225" i="2"/>
  <c r="R225" i="2"/>
  <c r="P225" i="2"/>
  <c r="BI215" i="2"/>
  <c r="BH215" i="2"/>
  <c r="BG215" i="2"/>
  <c r="BF215" i="2"/>
  <c r="T215" i="2"/>
  <c r="R215" i="2"/>
  <c r="P215" i="2"/>
  <c r="BI205" i="2"/>
  <c r="BH205" i="2"/>
  <c r="BG205" i="2"/>
  <c r="BF205" i="2"/>
  <c r="T205" i="2"/>
  <c r="R205" i="2"/>
  <c r="P205" i="2"/>
  <c r="BI199" i="2"/>
  <c r="BH199" i="2"/>
  <c r="BG199" i="2"/>
  <c r="BF199" i="2"/>
  <c r="T199" i="2"/>
  <c r="R199" i="2"/>
  <c r="P199" i="2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T186" i="2" s="1"/>
  <c r="R187" i="2"/>
  <c r="R186" i="2" s="1"/>
  <c r="P187" i="2"/>
  <c r="P186" i="2" s="1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J138" i="2"/>
  <c r="J137" i="2"/>
  <c r="F137" i="2"/>
  <c r="F135" i="2"/>
  <c r="E133" i="2"/>
  <c r="J92" i="2"/>
  <c r="J91" i="2"/>
  <c r="F91" i="2"/>
  <c r="F89" i="2"/>
  <c r="E87" i="2"/>
  <c r="J18" i="2"/>
  <c r="E18" i="2"/>
  <c r="F138" i="2" s="1"/>
  <c r="J17" i="2"/>
  <c r="J12" i="2"/>
  <c r="J135" i="2" s="1"/>
  <c r="E7" i="2"/>
  <c r="E131" i="2"/>
  <c r="L90" i="1"/>
  <c r="AM90" i="1"/>
  <c r="AM89" i="1"/>
  <c r="L89" i="1"/>
  <c r="AM87" i="1"/>
  <c r="L87" i="1"/>
  <c r="L85" i="1"/>
  <c r="L84" i="1"/>
  <c r="J583" i="2"/>
  <c r="J586" i="2"/>
  <c r="BK577" i="2"/>
  <c r="J577" i="2"/>
  <c r="J565" i="2"/>
  <c r="BK560" i="2"/>
  <c r="J560" i="2"/>
  <c r="BK557" i="2"/>
  <c r="J557" i="2"/>
  <c r="BK550" i="2"/>
  <c r="J546" i="2"/>
  <c r="BK542" i="2"/>
  <c r="BK538" i="2"/>
  <c r="J535" i="2"/>
  <c r="J526" i="2"/>
  <c r="J523" i="2"/>
  <c r="J517" i="2"/>
  <c r="J514" i="2"/>
  <c r="BK508" i="2"/>
  <c r="BK503" i="2"/>
  <c r="BK497" i="2"/>
  <c r="BK491" i="2"/>
  <c r="BK485" i="2"/>
  <c r="BK482" i="2"/>
  <c r="BK479" i="2"/>
  <c r="BK469" i="2"/>
  <c r="J469" i="2"/>
  <c r="J459" i="2"/>
  <c r="J449" i="2"/>
  <c r="J446" i="2"/>
  <c r="BK444" i="2"/>
  <c r="BK442" i="2"/>
  <c r="BK440" i="2"/>
  <c r="BK438" i="2"/>
  <c r="J435" i="2"/>
  <c r="J433" i="2"/>
  <c r="BK429" i="2"/>
  <c r="BK424" i="2"/>
  <c r="BK419" i="2"/>
  <c r="J414" i="2"/>
  <c r="BK410" i="2"/>
  <c r="J403" i="2"/>
  <c r="J393" i="2"/>
  <c r="BK377" i="2"/>
  <c r="BK364" i="2"/>
  <c r="J352" i="2"/>
  <c r="J348" i="2"/>
  <c r="J335" i="2"/>
  <c r="J326" i="2"/>
  <c r="J308" i="2"/>
  <c r="J282" i="2"/>
  <c r="J275" i="2"/>
  <c r="BK271" i="2"/>
  <c r="BK267" i="2"/>
  <c r="BK259" i="2"/>
  <c r="J251" i="2"/>
  <c r="BK244" i="2"/>
  <c r="J236" i="2"/>
  <c r="BK215" i="2"/>
  <c r="J199" i="2"/>
  <c r="BK187" i="2"/>
  <c r="BK182" i="2"/>
  <c r="BK176" i="2"/>
  <c r="BK170" i="2"/>
  <c r="J156" i="2"/>
  <c r="BK144" i="2"/>
  <c r="AS94" i="1"/>
  <c r="BK586" i="2"/>
  <c r="BK580" i="2"/>
  <c r="BK570" i="2"/>
  <c r="BK565" i="2"/>
  <c r="BK553" i="2"/>
  <c r="BK546" i="2"/>
  <c r="J542" i="2"/>
  <c r="BK535" i="2"/>
  <c r="BK526" i="2"/>
  <c r="J427" i="2"/>
  <c r="J417" i="2"/>
  <c r="BK393" i="2"/>
  <c r="BK374" i="2"/>
  <c r="BK352" i="2"/>
  <c r="BK343" i="2"/>
  <c r="BK330" i="2"/>
  <c r="BK316" i="2"/>
  <c r="J293" i="2"/>
  <c r="J284" i="2"/>
  <c r="BK280" i="2"/>
  <c r="J269" i="2"/>
  <c r="BK265" i="2"/>
  <c r="BK263" i="2"/>
  <c r="BK261" i="2"/>
  <c r="J253" i="2"/>
  <c r="J246" i="2"/>
  <c r="BK236" i="2"/>
  <c r="BK199" i="2"/>
  <c r="J184" i="2"/>
  <c r="J176" i="2"/>
  <c r="J170" i="2"/>
  <c r="BK161" i="2"/>
  <c r="J151" i="2"/>
  <c r="J144" i="2"/>
  <c r="J431" i="2"/>
  <c r="J424" i="2"/>
  <c r="BK414" i="2"/>
  <c r="J410" i="2"/>
  <c r="BK403" i="2"/>
  <c r="J387" i="2"/>
  <c r="J364" i="2"/>
  <c r="BK357" i="2"/>
  <c r="BK335" i="2"/>
  <c r="BK308" i="2"/>
  <c r="BK293" i="2"/>
  <c r="J280" i="2"/>
  <c r="J271" i="2"/>
  <c r="J259" i="2"/>
  <c r="BK253" i="2"/>
  <c r="BK248" i="2"/>
  <c r="J225" i="2"/>
  <c r="J215" i="2"/>
  <c r="J178" i="2"/>
  <c r="BK151" i="2"/>
  <c r="BK532" i="2"/>
  <c r="BK517" i="2"/>
  <c r="BK514" i="2"/>
  <c r="J508" i="2"/>
  <c r="J503" i="2"/>
  <c r="J497" i="2"/>
  <c r="J491" i="2"/>
  <c r="J485" i="2"/>
  <c r="J482" i="2"/>
  <c r="J479" i="2"/>
  <c r="BK459" i="2"/>
  <c r="BK449" i="2"/>
  <c r="BK446" i="2"/>
  <c r="J444" i="2"/>
  <c r="J442" i="2"/>
  <c r="J440" i="2"/>
  <c r="J438" i="2"/>
  <c r="BK433" i="2"/>
  <c r="BK431" i="2"/>
  <c r="BK427" i="2"/>
  <c r="BK421" i="2"/>
  <c r="BK417" i="2"/>
  <c r="J412" i="2"/>
  <c r="BK408" i="2"/>
  <c r="BK398" i="2"/>
  <c r="BK390" i="2"/>
  <c r="J374" i="2"/>
  <c r="J357" i="2"/>
  <c r="J350" i="2"/>
  <c r="J343" i="2"/>
  <c r="BK339" i="2"/>
  <c r="J330" i="2"/>
  <c r="J298" i="2"/>
  <c r="BK284" i="2"/>
  <c r="J277" i="2"/>
  <c r="BK273" i="2"/>
  <c r="BK269" i="2"/>
  <c r="J261" i="2"/>
  <c r="BK255" i="2"/>
  <c r="BK246" i="2"/>
  <c r="BK242" i="2"/>
  <c r="BK225" i="2"/>
  <c r="BK205" i="2"/>
  <c r="J193" i="2"/>
  <c r="BK184" i="2"/>
  <c r="BK178" i="2"/>
  <c r="BK174" i="2"/>
  <c r="J161" i="2"/>
  <c r="J149" i="2"/>
  <c r="BK583" i="2"/>
  <c r="J580" i="2"/>
  <c r="J570" i="2"/>
  <c r="J553" i="2"/>
  <c r="J550" i="2"/>
  <c r="J538" i="2"/>
  <c r="J532" i="2"/>
  <c r="BK523" i="2"/>
  <c r="J419" i="2"/>
  <c r="J398" i="2"/>
  <c r="BK387" i="2"/>
  <c r="BK360" i="2"/>
  <c r="BK350" i="2"/>
  <c r="J339" i="2"/>
  <c r="BK326" i="2"/>
  <c r="BK298" i="2"/>
  <c r="BK289" i="2"/>
  <c r="BK282" i="2"/>
  <c r="BK275" i="2"/>
  <c r="J267" i="2"/>
  <c r="J265" i="2"/>
  <c r="J257" i="2"/>
  <c r="J255" i="2"/>
  <c r="J248" i="2"/>
  <c r="J244" i="2"/>
  <c r="J205" i="2"/>
  <c r="J187" i="2"/>
  <c r="J182" i="2"/>
  <c r="J174" i="2"/>
  <c r="J166" i="2"/>
  <c r="BK156" i="2"/>
  <c r="BK149" i="2"/>
  <c r="BK435" i="2"/>
  <c r="J429" i="2"/>
  <c r="J421" i="2"/>
  <c r="BK412" i="2"/>
  <c r="J408" i="2"/>
  <c r="J390" i="2"/>
  <c r="J377" i="2"/>
  <c r="J360" i="2"/>
  <c r="BK348" i="2"/>
  <c r="J316" i="2"/>
  <c r="J289" i="2"/>
  <c r="BK277" i="2"/>
  <c r="J273" i="2"/>
  <c r="J263" i="2"/>
  <c r="BK257" i="2"/>
  <c r="BK251" i="2"/>
  <c r="J242" i="2"/>
  <c r="BK193" i="2"/>
  <c r="BK166" i="2"/>
  <c r="R575" i="2" l="1"/>
  <c r="T575" i="2"/>
  <c r="T437" i="2"/>
  <c r="P448" i="2"/>
  <c r="T448" i="2"/>
  <c r="P484" i="2"/>
  <c r="T484" i="2"/>
  <c r="P537" i="2"/>
  <c r="R537" i="2"/>
  <c r="P559" i="2"/>
  <c r="BK143" i="2"/>
  <c r="T143" i="2"/>
  <c r="P169" i="2"/>
  <c r="T169" i="2"/>
  <c r="P192" i="2"/>
  <c r="T192" i="2"/>
  <c r="R250" i="2"/>
  <c r="BK279" i="2"/>
  <c r="J279" i="2"/>
  <c r="J103" i="2"/>
  <c r="R279" i="2"/>
  <c r="BK347" i="2"/>
  <c r="J347" i="2"/>
  <c r="J104" i="2"/>
  <c r="R347" i="2"/>
  <c r="R363" i="2"/>
  <c r="BK392" i="2"/>
  <c r="J392" i="2"/>
  <c r="J108" i="2" s="1"/>
  <c r="T392" i="2"/>
  <c r="T416" i="2"/>
  <c r="P426" i="2"/>
  <c r="BK437" i="2"/>
  <c r="J437" i="2" s="1"/>
  <c r="J112" i="2" s="1"/>
  <c r="BK448" i="2"/>
  <c r="J448" i="2" s="1"/>
  <c r="J113" i="2" s="1"/>
  <c r="R448" i="2"/>
  <c r="BK484" i="2"/>
  <c r="J484" i="2" s="1"/>
  <c r="J114" i="2" s="1"/>
  <c r="R484" i="2"/>
  <c r="BK537" i="2"/>
  <c r="J537" i="2" s="1"/>
  <c r="J115" i="2" s="1"/>
  <c r="T537" i="2"/>
  <c r="BK559" i="2"/>
  <c r="J559" i="2" s="1"/>
  <c r="J116" i="2" s="1"/>
  <c r="T559" i="2"/>
  <c r="P143" i="2"/>
  <c r="R143" i="2"/>
  <c r="BK169" i="2"/>
  <c r="J169" i="2"/>
  <c r="J99" i="2"/>
  <c r="R169" i="2"/>
  <c r="BK192" i="2"/>
  <c r="J192" i="2"/>
  <c r="J101" i="2"/>
  <c r="R192" i="2"/>
  <c r="BK250" i="2"/>
  <c r="J250" i="2"/>
  <c r="J102" i="2"/>
  <c r="P250" i="2"/>
  <c r="T250" i="2"/>
  <c r="P279" i="2"/>
  <c r="T279" i="2"/>
  <c r="P347" i="2"/>
  <c r="T347" i="2"/>
  <c r="BK363" i="2"/>
  <c r="P363" i="2"/>
  <c r="T363" i="2"/>
  <c r="P392" i="2"/>
  <c r="R392" i="2"/>
  <c r="BK416" i="2"/>
  <c r="J416" i="2" s="1"/>
  <c r="J109" i="2" s="1"/>
  <c r="P416" i="2"/>
  <c r="R416" i="2"/>
  <c r="BK426" i="2"/>
  <c r="J426" i="2" s="1"/>
  <c r="J111" i="2" s="1"/>
  <c r="R426" i="2"/>
  <c r="T426" i="2"/>
  <c r="P437" i="2"/>
  <c r="R559" i="2"/>
  <c r="BK359" i="2"/>
  <c r="J359" i="2" s="1"/>
  <c r="J105" i="2" s="1"/>
  <c r="BK576" i="2"/>
  <c r="BK186" i="2"/>
  <c r="J186" i="2" s="1"/>
  <c r="J100" i="2" s="1"/>
  <c r="BK423" i="2"/>
  <c r="J423" i="2"/>
  <c r="J110" i="2" s="1"/>
  <c r="BK579" i="2"/>
  <c r="J579" i="2"/>
  <c r="J119" i="2"/>
  <c r="BK582" i="2"/>
  <c r="J582" i="2" s="1"/>
  <c r="J120" i="2" s="1"/>
  <c r="BK585" i="2"/>
  <c r="J585" i="2" s="1"/>
  <c r="J121" i="2" s="1"/>
  <c r="E85" i="2"/>
  <c r="F92" i="2"/>
  <c r="BE161" i="2"/>
  <c r="BE174" i="2"/>
  <c r="BE176" i="2"/>
  <c r="BE255" i="2"/>
  <c r="BE269" i="2"/>
  <c r="BE316" i="2"/>
  <c r="BE326" i="2"/>
  <c r="BE350" i="2"/>
  <c r="BE352" i="2"/>
  <c r="BE390" i="2"/>
  <c r="BE410" i="2"/>
  <c r="BE417" i="2"/>
  <c r="BE427" i="2"/>
  <c r="J89" i="2"/>
  <c r="BE144" i="2"/>
  <c r="BE156" i="2"/>
  <c r="BE166" i="2"/>
  <c r="BE184" i="2"/>
  <c r="BE193" i="2"/>
  <c r="BE225" i="2"/>
  <c r="BE242" i="2"/>
  <c r="BE244" i="2"/>
  <c r="BE248" i="2"/>
  <c r="BE261" i="2"/>
  <c r="BE263" i="2"/>
  <c r="BE265" i="2"/>
  <c r="BE273" i="2"/>
  <c r="BE277" i="2"/>
  <c r="BE284" i="2"/>
  <c r="BE289" i="2"/>
  <c r="BE308" i="2"/>
  <c r="BE330" i="2"/>
  <c r="BE343" i="2"/>
  <c r="BE357" i="2"/>
  <c r="BE360" i="2"/>
  <c r="BE364" i="2"/>
  <c r="BE387" i="2"/>
  <c r="BE408" i="2"/>
  <c r="BE412" i="2"/>
  <c r="BE414" i="2"/>
  <c r="BE419" i="2"/>
  <c r="BE421" i="2"/>
  <c r="BE538" i="2"/>
  <c r="BE542" i="2"/>
  <c r="BE546" i="2"/>
  <c r="BE550" i="2"/>
  <c r="BE557" i="2"/>
  <c r="BE560" i="2"/>
  <c r="BE577" i="2"/>
  <c r="BE580" i="2"/>
  <c r="BE583" i="2"/>
  <c r="BE586" i="2"/>
  <c r="BE149" i="2"/>
  <c r="BE151" i="2"/>
  <c r="BE170" i="2"/>
  <c r="BE178" i="2"/>
  <c r="BE182" i="2"/>
  <c r="BE187" i="2"/>
  <c r="BE199" i="2"/>
  <c r="BE205" i="2"/>
  <c r="BE215" i="2"/>
  <c r="BE236" i="2"/>
  <c r="BE246" i="2"/>
  <c r="BE251" i="2"/>
  <c r="BE253" i="2"/>
  <c r="BE257" i="2"/>
  <c r="BE259" i="2"/>
  <c r="BE267" i="2"/>
  <c r="BE271" i="2"/>
  <c r="BE275" i="2"/>
  <c r="BE280" i="2"/>
  <c r="BE282" i="2"/>
  <c r="BE293" i="2"/>
  <c r="BE298" i="2"/>
  <c r="BE335" i="2"/>
  <c r="BE339" i="2"/>
  <c r="BE348" i="2"/>
  <c r="BE374" i="2"/>
  <c r="BE377" i="2"/>
  <c r="BE393" i="2"/>
  <c r="BE398" i="2"/>
  <c r="BE403" i="2"/>
  <c r="BE424" i="2"/>
  <c r="BE429" i="2"/>
  <c r="BE431" i="2"/>
  <c r="BE433" i="2"/>
  <c r="BE435" i="2"/>
  <c r="BE438" i="2"/>
  <c r="BE440" i="2"/>
  <c r="BE442" i="2"/>
  <c r="BE444" i="2"/>
  <c r="BE446" i="2"/>
  <c r="BE449" i="2"/>
  <c r="BE459" i="2"/>
  <c r="BE469" i="2"/>
  <c r="BE479" i="2"/>
  <c r="BE482" i="2"/>
  <c r="BE485" i="2"/>
  <c r="BE491" i="2"/>
  <c r="BE497" i="2"/>
  <c r="BE503" i="2"/>
  <c r="BE508" i="2"/>
  <c r="BE514" i="2"/>
  <c r="BE517" i="2"/>
  <c r="BE523" i="2"/>
  <c r="BE526" i="2"/>
  <c r="BE532" i="2"/>
  <c r="BE535" i="2"/>
  <c r="BE553" i="2"/>
  <c r="BE565" i="2"/>
  <c r="BE570" i="2"/>
  <c r="J34" i="2"/>
  <c r="AW95" i="1" s="1"/>
  <c r="F37" i="2"/>
  <c r="BD95" i="1" s="1"/>
  <c r="BD94" i="1" s="1"/>
  <c r="W33" i="1" s="1"/>
  <c r="F35" i="2"/>
  <c r="BB95" i="1" s="1"/>
  <c r="BB94" i="1" s="1"/>
  <c r="AX94" i="1" s="1"/>
  <c r="F36" i="2"/>
  <c r="BC95" i="1"/>
  <c r="BC94" i="1" s="1"/>
  <c r="W32" i="1" s="1"/>
  <c r="F34" i="2"/>
  <c r="BA95" i="1" s="1"/>
  <c r="BA94" i="1" s="1"/>
  <c r="W30" i="1" s="1"/>
  <c r="BK575" i="2" l="1"/>
  <c r="J575" i="2"/>
  <c r="J117" i="2"/>
  <c r="T362" i="2"/>
  <c r="T141" i="2" s="1"/>
  <c r="BK362" i="2"/>
  <c r="J362" i="2" s="1"/>
  <c r="J106" i="2" s="1"/>
  <c r="P142" i="2"/>
  <c r="R362" i="2"/>
  <c r="R141" i="2" s="1"/>
  <c r="T142" i="2"/>
  <c r="P362" i="2"/>
  <c r="R142" i="2"/>
  <c r="BK142" i="2"/>
  <c r="BK141" i="2"/>
  <c r="J141" i="2" s="1"/>
  <c r="J96" i="2" s="1"/>
  <c r="J143" i="2"/>
  <c r="J98" i="2"/>
  <c r="J363" i="2"/>
  <c r="J107" i="2"/>
  <c r="J576" i="2"/>
  <c r="J118" i="2"/>
  <c r="AW94" i="1"/>
  <c r="AK30" i="1" s="1"/>
  <c r="F33" i="2"/>
  <c r="AZ95" i="1" s="1"/>
  <c r="AZ94" i="1" s="1"/>
  <c r="W29" i="1" s="1"/>
  <c r="W31" i="1"/>
  <c r="AY94" i="1"/>
  <c r="J33" i="2"/>
  <c r="AV95" i="1" s="1"/>
  <c r="AT95" i="1" s="1"/>
  <c r="P141" i="2" l="1"/>
  <c r="AU95" i="1" s="1"/>
  <c r="AU94" i="1" s="1"/>
  <c r="J142" i="2"/>
  <c r="J97" i="2"/>
  <c r="J30" i="2"/>
  <c r="AG95" i="1" s="1"/>
  <c r="AG94" i="1" s="1"/>
  <c r="AK26" i="1" s="1"/>
  <c r="AV94" i="1"/>
  <c r="AK29" i="1" s="1"/>
  <c r="AK35" i="1" l="1"/>
  <c r="J39" i="2"/>
  <c r="AN95" i="1"/>
  <c r="AT94" i="1"/>
  <c r="AN94" i="1" s="1"/>
</calcChain>
</file>

<file path=xl/sharedStrings.xml><?xml version="1.0" encoding="utf-8"?>
<sst xmlns="http://schemas.openxmlformats.org/spreadsheetml/2006/main" count="4294" uniqueCount="760">
  <si>
    <t>Export Komplet</t>
  </si>
  <si>
    <t/>
  </si>
  <si>
    <t>2.0</t>
  </si>
  <si>
    <t>ZAMOK</t>
  </si>
  <si>
    <t>False</t>
  </si>
  <si>
    <t>{5869cc2f-b4fc-491e-a9b0-7212279ce80a}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</si>
  <si>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</si>
  <si>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</si>
  <si>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</si>
  <si>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</si>
  <si>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</si>
  <si>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</si>
  <si>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</si>
  <si>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</si>
  <si>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2024-42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</si>
  <si>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</si>
  <si>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</si>
  <si>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svodného kanalizačního potrubí a související stavební úpravy v objektu ZŠ na p. č. 673/1</t>
  </si>
  <si>
    <t>KSO:</t>
  </si>
  <si>
    <t>CC-CZ:</t>
  </si>
  <si>
    <t>Místo:</t>
  </si>
  <si>
    <t>p. č. 673/1, 735 51, Bohumín-Pudlov</t>
  </si>
  <si>
    <t>Datum:</t>
  </si>
  <si>
    <t>15. 5. 2024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</si>
  <si>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</si>
  <si>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</si>
  <si>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</si>
  <si>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</si>
  <si>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</si>
  <si>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</si>
  <si>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</si>
  <si>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Ing. Václav Štukavec, VBS projekce s.r.o.</t>
  </si>
  <si>
    <t>True</t>
  </si>
  <si>
    <t>Zpracovatel:</t>
  </si>
  <si>
    <t>Michal Kupka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</si>
  <si>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</si>
  <si>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</si>
  <si>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</si>
  <si>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</si>
  <si>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</si>
  <si>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</si>
  <si>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</si>
  <si>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</si>
  <si>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</si>
  <si>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</si>
  <si>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</si>
  <si>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</si>
  <si>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</si>
  <si>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</si>
  <si>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</si>
  <si>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</si>
  <si>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</si>
  <si>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</si>
  <si>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</si>
  <si>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</si>
  <si>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</si>
  <si>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</si>
  <si>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</si>
  <si>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</si>
  <si>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</si>
  <si>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</si>
  <si>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</si>
  <si>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</si>
  <si>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</si>
  <si>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</si>
  <si>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</si>
  <si>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</si>
  <si>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</si>
  <si>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</si>
  <si>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</si>
  <si>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</si>
  <si>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</si>
  <si>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</si>
  <si>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</si>
  <si>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</si>
  <si>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</si>
  <si>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</si>
  <si>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</si>
  <si>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</si>
  <si>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</si>
  <si>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</si>
  <si>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</si>
  <si>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Rozpočet</t>
  </si>
  <si>
    <t>STA</t>
  </si>
  <si>
    <t>1</t>
  </si>
  <si>
    <t>{8f04bf3a-97cf-44b2-b423-f58c33e9d135}</t>
  </si>
  <si>
    <t>2</t>
  </si>
  <si>
    <t>KRYCÍ LIST SOUPISU PRACÍ</t>
  </si>
  <si>
    <t>Objekt:</t>
  </si>
  <si>
    <t>01 - Rozpočet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</si>
  <si>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</si>
  <si>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</si>
  <si>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</si>
  <si>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</si>
  <si>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</si>
  <si>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</si>
  <si>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</si>
  <si>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</si>
  <si>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</si>
  <si>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</si>
  <si>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</si>
  <si>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</si>
  <si>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</si>
  <si>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</si>
  <si>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</si>
  <si>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</si>
  <si>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</si>
  <si>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</si>
  <si>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</si>
  <si>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</si>
  <si>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</si>
  <si>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</si>
  <si>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</si>
  <si>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</si>
  <si>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</si>
  <si>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</si>
  <si>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</si>
  <si>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</si>
  <si>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</si>
  <si>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</si>
  <si>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</si>
  <si>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</si>
  <si>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</si>
  <si>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</si>
  <si>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</si>
  <si>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</si>
  <si>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</si>
  <si>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</si>
  <si>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</si>
  <si>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</si>
  <si>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</si>
  <si>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</si>
  <si>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</si>
  <si>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</si>
  <si>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</si>
  <si>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</si>
  <si>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</si>
  <si>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</si>
  <si>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</si>
  <si>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v soudržných horninách třídy těžitelnosti I skupiny 3 ručně</t>
  </si>
  <si>
    <t>m3</t>
  </si>
  <si>
    <t>4</t>
  </si>
  <si>
    <t>1094059885</t>
  </si>
  <si>
    <t>PP</t>
  </si>
  <si>
    <t>Hloubení nezapažených rýh šířky do 800 mm ručně s urovnáním dna do předepsaného profilu a spádu v hornině třídy těžitelnosti I skupiny 3 soudržných</t>
  </si>
  <si>
    <t>VV</t>
  </si>
  <si>
    <t>"Rozšíření rýhy pro vytěžení stávající kanalizace a provedení nových vedení"</t>
  </si>
  <si>
    <t>0,7*0,7*(34,72+36,88)</t>
  </si>
  <si>
    <t>Součet</t>
  </si>
  <si>
    <t>162751117</t>
  </si>
  <si>
    <t>Vodorovné přemístění přes 9 000 do 10000 m výkopku/sypaniny z horniny třídy těžitelnosti I skupiny 1 až 3</t>
  </si>
  <si>
    <t>1658290635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</si>
  <si>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</si>
  <si>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</t>
  </si>
  <si>
    <t>162751119</t>
  </si>
  <si>
    <t>Příplatek k vodorovnému přemístění výkopku/sypaniny z horniny třídy těžitelnosti I skupiny 1 až 3 ZKD 1000 m přes 10000 m</t>
  </si>
  <si>
    <t>1926836776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</si>
  <si>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</si>
  <si>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"Vzdálenost skládky do 30 km"</t>
  </si>
  <si>
    <t>20*35,084</t>
  </si>
  <si>
    <t>171201231</t>
  </si>
  <si>
    <t>Poplatek za uložení zeminy a kamení na recyklační skládce (skládkovné) kód odpadu 17 05 04</t>
  </si>
  <si>
    <t>t</t>
  </si>
  <si>
    <t>-71818421</t>
  </si>
  <si>
    <t>Poplatek za uložení stavebního odpadu na recyklační skládce (skládkovné) zeminy a kamení zatříděného do Katalogu odpadů pod kódem 17 05 04</t>
  </si>
  <si>
    <t>"Objemová hmotnost pro výpočet 1,8 t/m3"</t>
  </si>
  <si>
    <t>35,084*1,8</t>
  </si>
  <si>
    <t>5</t>
  </si>
  <si>
    <t>175111101</t>
  </si>
  <si>
    <t>Obsypání potrubí ručně sypaninou bez prohození, uloženou do 3 m</t>
  </si>
  <si>
    <t>1726219839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</si>
  <si>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</si>
  <si>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"Obsyp a zásyp potrubí"</t>
  </si>
  <si>
    <t>0,75*0,3*(34,72+36,88)</t>
  </si>
  <si>
    <t>6</t>
  </si>
  <si>
    <t>M</t>
  </si>
  <si>
    <t>58337310</t>
  </si>
  <si>
    <t>štěrkopísek frakce 0/4</t>
  </si>
  <si>
    <t>8</t>
  </si>
  <si>
    <t>-1253702773</t>
  </si>
  <si>
    <t>16,11*2 'Přepočtené koeficientem množství</t>
  </si>
  <si>
    <t>Svislé a kompletní konstrukce</t>
  </si>
  <si>
    <t>7</t>
  </si>
  <si>
    <t>311272031</t>
  </si>
  <si>
    <t>Zdivo z pórobetonových tvárnic hladkých přes P2 do P4 přes 450 do 600 kg/m3 na tenkovrstvou maltu tl 200 mm</t>
  </si>
  <si>
    <t>m2</t>
  </si>
  <si>
    <t>-219230248</t>
  </si>
  <si>
    <t>Zdivo z pórobetonových tvárnic na tenké maltové lože, tl. zdiva 200 mm pevnost tvárnic přes P2 do P4, objemová hmotnost přes 450 do 600 kg/m3 hladkých</t>
  </si>
  <si>
    <t>3*0,415</t>
  </si>
  <si>
    <t>317142422</t>
  </si>
  <si>
    <t>Překlad nenosný pórobetonový š 100 mm v do 250 mm na tenkovrstvou maltu dl přes 1000 do 1250 mm</t>
  </si>
  <si>
    <t>kus</t>
  </si>
  <si>
    <t>-1821586701</t>
  </si>
  <si>
    <t>Překlady nenosné z pórobetonu osazené do tenkého maltového lože, výšky do 250 mm, šířky překladu 100 mm, délky překladu přes 1000 do 1250 mm</t>
  </si>
  <si>
    <t>9</t>
  </si>
  <si>
    <t>317142426</t>
  </si>
  <si>
    <t>Překlad nenosný pórobetonový š 100 mm v do 250 mm na tenkovrstvou maltu dl přes 1500 do 2000 mm</t>
  </si>
  <si>
    <t>-1043777221</t>
  </si>
  <si>
    <t>Překlady nenosné z pórobetonu osazené do tenkého maltového lože, výšky do 250 mm, šířky překladu 100 mm, délky překladu přes 1500 do 2000 mm</t>
  </si>
  <si>
    <t>10</t>
  </si>
  <si>
    <t>342272225</t>
  </si>
  <si>
    <t>Příčka z pórobetonových hladkých tvárnic na tenkovrstvou maltu tl 100 mm</t>
  </si>
  <si>
    <t>-854266630</t>
  </si>
  <si>
    <t>Příčky z pórobetonových tvárnic hladkých na tenké maltové lože objemová hmotnost do 500 kg/m3, tloušťka příčky 100 mm</t>
  </si>
  <si>
    <t>3*0,615</t>
  </si>
  <si>
    <t>11</t>
  </si>
  <si>
    <t>386121.RR01</t>
  </si>
  <si>
    <t>Lapák tuku např. ASIO AS FAKU 1SF</t>
  </si>
  <si>
    <t>-2011417331</t>
  </si>
  <si>
    <t>Montáž odlučovačů tuků a olejů železobetonových, průtoku 25 l/s</t>
  </si>
  <si>
    <t>389.CERPADLO.RR01</t>
  </si>
  <si>
    <t>Drenážní čerpadlo s integrovaným plovákem</t>
  </si>
  <si>
    <t>soubor</t>
  </si>
  <si>
    <t>1246549170</t>
  </si>
  <si>
    <t>Vodorovné konstrukce</t>
  </si>
  <si>
    <t>13</t>
  </si>
  <si>
    <t>451572111.RR01</t>
  </si>
  <si>
    <t>Lože pod potrubí otevřený výkop z písku 0-4 mm</t>
  </si>
  <si>
    <t>1363386380</t>
  </si>
  <si>
    <t>"Lože pod nové potrubí"</t>
  </si>
  <si>
    <t>0,75*0,15*(34,72+36,88)</t>
  </si>
  <si>
    <t>Úpravy povrchů, podlahy a osazování výplní</t>
  </si>
  <si>
    <t>14</t>
  </si>
  <si>
    <t>612131100</t>
  </si>
  <si>
    <t>Vápenný postřik vnitřních stěn nanášený ručně</t>
  </si>
  <si>
    <t>-305981774</t>
  </si>
  <si>
    <t>Podkladní a spojovací vrstva vnitřních omítaných ploch vápenný postřik nanášený ručně celoplošně stěn</t>
  </si>
  <si>
    <t>"Vyspravení povrchů stěn poškozených stavebními úpravami"</t>
  </si>
  <si>
    <t>"Uvedeno orientačně, ocenit dle skutečnosti"</t>
  </si>
  <si>
    <t>3*35</t>
  </si>
  <si>
    <t>15</t>
  </si>
  <si>
    <t>612311141</t>
  </si>
  <si>
    <t>Vápenná omítka štuková dvouvrstvá vnitřních stěn nanášená ručně</t>
  </si>
  <si>
    <t>-2028393238</t>
  </si>
  <si>
    <t>Omítka vápenná vnitřních ploch nanášená ručně dvouvrstvá štuková, tloušťky jádrové omítky do 10 mm a tloušťky štuku do 3 mm svislých konstrukcí stěn</t>
  </si>
  <si>
    <t>16</t>
  </si>
  <si>
    <t>631311115</t>
  </si>
  <si>
    <t>Mazanina tl přes 50 do 80 mm z betonu prostého bez zvýšených nároků na prostředí tř. C 20/25</t>
  </si>
  <si>
    <t>-688493380</t>
  </si>
  <si>
    <t>Mazanina z betonu prostého bez zvýšených nároků na prostředí tl. přes 50 do 80 mm tř. C 20/25</t>
  </si>
  <si>
    <t>"Nová podlahová konstrukce"</t>
  </si>
  <si>
    <t>"Povrchy s keramickou dlažbou"</t>
  </si>
  <si>
    <t>0,08*(2,01*1,95)</t>
  </si>
  <si>
    <t>0,08*(15,38*1,2+1,2*1,4+1,2*2+1,2*2+5,5*7+1,4*1,2+0,2*1,2+0,4*1,1+13,2*1,2+0,6*0,3+1,39*1,2+2,05*1,2+0,5*1,2+0,45*1,2)</t>
  </si>
  <si>
    <t>0,08*(14,2*1,2+0,4*1,2+2,45*1+3,625*1,2+0,5*1,7)</t>
  </si>
  <si>
    <t>"Povrchy s PVC povlakovou podlahou"</t>
  </si>
  <si>
    <t>0,08*(4,3*1,2+1,2*1,1+1,4*2)</t>
  </si>
  <si>
    <t>17</t>
  </si>
  <si>
    <t>631311125</t>
  </si>
  <si>
    <t>Mazanina tl přes 80 do 120 mm z betonu prostého bez zvýšených nároků na prostředí tř. C 20/25</t>
  </si>
  <si>
    <t>1102114237</t>
  </si>
  <si>
    <t>Mazanina z betonu prostého bez zvýšených nároků na prostředí tl. přes 80 do 120 mm tř. C 20/25</t>
  </si>
  <si>
    <t>0,1*(2,01*1,95)</t>
  </si>
  <si>
    <t>0,1*(15,38*1,2+1,2*1,4+1,2*2+1,2*2+5,5*7+1,4*1,2+0,2*1,2+0,4*1,1+13,2*1,2+0,6*0,3+1,39*1,2+2,05*1,2+0,5*1,2+0,45*1,2)</t>
  </si>
  <si>
    <t>0,1*(14,2*1,2+0,4*1,2+2,45*1+3,625*1,2+0,5*1,7)</t>
  </si>
  <si>
    <t>0,1*(4,3*1,2+1,2*1,1+1,4*2)</t>
  </si>
  <si>
    <t>18</t>
  </si>
  <si>
    <t>631362021</t>
  </si>
  <si>
    <t>Výztuž mazanin svařovanými sítěmi Kari</t>
  </si>
  <si>
    <t>-1268728242</t>
  </si>
  <si>
    <t>Výztuž mazanin ze svařovaných sítí z drátů typu KARI</t>
  </si>
  <si>
    <t>"Výztuž sítí KARI 150x150x6 mm, hmotnost 3,03 kg/m2"</t>
  </si>
  <si>
    <t>"Výztuž do každé vrstvy betonové mazaniny = počítána 2x"</t>
  </si>
  <si>
    <t>2*((3,03*(2,01*1,95))*0,001)</t>
  </si>
  <si>
    <t>2*((3,03*(15,38*1,2+1,2*1,4+1,2*2+1,2*2+5,5*7+1,4*1,2+0,2*1,2+0,4*1,1+13,2*1,2+0,6*0,3+1,39*1,2+2,05*1,2+0,5*1,2+0,45*1,2))*0,001)</t>
  </si>
  <si>
    <t>2*((3,03*(14,2*1,2+0,4*1,2+2,45*1+3,625*1,2+0,5*1,7))*0,001)</t>
  </si>
  <si>
    <t>2*((3,03*(4,3*1,2+1,2*1,1+1,4*2))*0,001)</t>
  </si>
  <si>
    <t>19</t>
  </si>
  <si>
    <t>635111242</t>
  </si>
  <si>
    <t>Násyp pod podlahy z hrubého kameniva 16-32 se zhutněním</t>
  </si>
  <si>
    <t>-1238732873</t>
  </si>
  <si>
    <t>Násyp ze štěrkopísku, písku nebo kameniva pod podlahy se zhutněním z kameniva hrubého 16-32</t>
  </si>
  <si>
    <t>"Podlaha pod lapákem tuku"</t>
  </si>
  <si>
    <t>20</t>
  </si>
  <si>
    <t>642942611</t>
  </si>
  <si>
    <t>Osazování zárubní nebo rámů dveřních kovových do 2,5 m2 na montážní pěnu</t>
  </si>
  <si>
    <t>1864079794</t>
  </si>
  <si>
    <t>Osazování zárubní nebo rámů kovových dveřních lisovaných nebo z úhelníků bez dveřních křídel na montážní pěnu, plochy otvoru do 2,5 m2</t>
  </si>
  <si>
    <t>55331483</t>
  </si>
  <si>
    <t>zárubeň jednokřídlá ocelová pro zdění tl stěny 75-100mm rozměru 900/1970, 2100mm</t>
  </si>
  <si>
    <t>1774840288</t>
  </si>
  <si>
    <t>22</t>
  </si>
  <si>
    <t>642942721</t>
  </si>
  <si>
    <t>Osazování zárubní nebo rámů dveřních kovových přes 2,5 do 4,5 m2 na montážní pěnu</t>
  </si>
  <si>
    <t>-44914418</t>
  </si>
  <si>
    <t>Osazování zárubní nebo rámů kovových dveřních lisovaných nebo z úhelníků bez dveřních křídel na montážní pěnu, plochy otvoru přes 2,5 do 4,5 m2</t>
  </si>
  <si>
    <t>23</t>
  </si>
  <si>
    <t>55331750</t>
  </si>
  <si>
    <t>zárubeň dvoukřídlá ocelová pro zdění tl stěny 160-200mm rozměru 1450/1970, 2100mm</t>
  </si>
  <si>
    <t>973613776</t>
  </si>
  <si>
    <t>Trubní vedení</t>
  </si>
  <si>
    <t>24</t>
  </si>
  <si>
    <t>894215112.RR01</t>
  </si>
  <si>
    <t>Šachtice domovní kanalizační revizní 600x600 mm se stěnami z betonu s poklopem monilitická, napoj. potrubí DN100 - specifikace dle PD - RŠ1</t>
  </si>
  <si>
    <t>1763630169</t>
  </si>
  <si>
    <t>25</t>
  </si>
  <si>
    <t>894215112.RR02</t>
  </si>
  <si>
    <t>Šachtice domovní kanalizační revizní 600x600 mm se stěnami z betonu s poklopem monilitická, napoj. potrubí DN200/100 - specifikace dle PD - RŠ2</t>
  </si>
  <si>
    <t>-120882605</t>
  </si>
  <si>
    <t>26</t>
  </si>
  <si>
    <t>894812113.WVN</t>
  </si>
  <si>
    <t>Revizní a čistící šachta BASIC z PP šachtové dno DN 315/110 pravý a levý přítok</t>
  </si>
  <si>
    <t>-365679324</t>
  </si>
  <si>
    <t>27</t>
  </si>
  <si>
    <t>894812116.WVN</t>
  </si>
  <si>
    <t>Revizní a čistící šachta BASIC z PP šachtové dno DN 315/200 přímý tok</t>
  </si>
  <si>
    <t>401569568</t>
  </si>
  <si>
    <t>28</t>
  </si>
  <si>
    <t>894812117.WVN</t>
  </si>
  <si>
    <t>Revizní a čistící šachta BASIC z PP šachtové dno DN 315/200 pravý nebo levý přítok</t>
  </si>
  <si>
    <t>1565400240</t>
  </si>
  <si>
    <t>29</t>
  </si>
  <si>
    <t>894812118.WVN</t>
  </si>
  <si>
    <t>Revizní a čistící šachta BASIC z PP šachtové dno DN 315/200 pravý a levý přítok</t>
  </si>
  <si>
    <t>-1831045308</t>
  </si>
  <si>
    <t>30</t>
  </si>
  <si>
    <t>894812131.WVN</t>
  </si>
  <si>
    <t>Revizní a čistící šachta BASIC z PP DN 315 šachtová roura korugovaná bez hrdla světlé hloubky 1250 mm</t>
  </si>
  <si>
    <t>751792785</t>
  </si>
  <si>
    <t>31</t>
  </si>
  <si>
    <t>1929077397</t>
  </si>
  <si>
    <t>32</t>
  </si>
  <si>
    <t>295376330</t>
  </si>
  <si>
    <t>33</t>
  </si>
  <si>
    <t>-2111621272</t>
  </si>
  <si>
    <t>34</t>
  </si>
  <si>
    <t>894812155.WVN</t>
  </si>
  <si>
    <t>Revizní a čistící šachta BASIC z PP DN 315 poklop pro šachtu plastový pachotěsný s madlem</t>
  </si>
  <si>
    <t>-1505940630</t>
  </si>
  <si>
    <t>35</t>
  </si>
  <si>
    <t>1508431135</t>
  </si>
  <si>
    <t>36</t>
  </si>
  <si>
    <t>1956970510</t>
  </si>
  <si>
    <t>37</t>
  </si>
  <si>
    <t>894812162.WVN</t>
  </si>
  <si>
    <t>Revizní a čistící šachta BASIC z PP DN 315 poklop litinový s rámem na betonový konus pro třídu zatížení B125</t>
  </si>
  <si>
    <t>778097008</t>
  </si>
  <si>
    <t>Ostatní konstrukce a práce, bourání</t>
  </si>
  <si>
    <t>38</t>
  </si>
  <si>
    <t>935113111</t>
  </si>
  <si>
    <t>Osazení odvodňovacího polymerbetonového žlabu s krycím roštem šířky do 200 mm</t>
  </si>
  <si>
    <t>m</t>
  </si>
  <si>
    <t>-647214409</t>
  </si>
  <si>
    <t>Osazení odvodňovacího žlabu s krycím roštem polymerbetonového šířky do 200 mm</t>
  </si>
  <si>
    <t>39</t>
  </si>
  <si>
    <t>RMAT0001</t>
  </si>
  <si>
    <t>odvodňovací žlab liniový s pachovým uzávěrem vč. nerezové mřížky</t>
  </si>
  <si>
    <t>1740777145</t>
  </si>
  <si>
    <t>40</t>
  </si>
  <si>
    <t>952901111</t>
  </si>
  <si>
    <t>Vyčištění budov bytové a občanské výstavby při výšce podlaží do 4 m</t>
  </si>
  <si>
    <t>-954759882</t>
  </si>
  <si>
    <t>Vyčištění budov nebo objektů před předáním do užívání budov bytové nebo občanské výstavby, světlé výšky podlaží do 4 m</t>
  </si>
  <si>
    <t>"Vyčištění před předáním"</t>
  </si>
  <si>
    <t>150</t>
  </si>
  <si>
    <t>41</t>
  </si>
  <si>
    <t>962031132</t>
  </si>
  <si>
    <t>Bourání příček nebo přizdívek z cihel pálených tl do 100 mm</t>
  </si>
  <si>
    <t>-1275957738</t>
  </si>
  <si>
    <t>Bourání příček nebo přizdívek z cihel pálených plných nebo dutých, tl. do 100 mm</t>
  </si>
  <si>
    <t>2*(0,9*3)</t>
  </si>
  <si>
    <t>42</t>
  </si>
  <si>
    <t>963015.RR01</t>
  </si>
  <si>
    <t>Demontáž šachet hmotnosti do 0,5 t</t>
  </si>
  <si>
    <t>129177360</t>
  </si>
  <si>
    <t>"Demontáž 2ks stávajících šachtic"</t>
  </si>
  <si>
    <t>43</t>
  </si>
  <si>
    <t>965042241</t>
  </si>
  <si>
    <t>Bourání podkladů pod dlažby nebo mazanin betonových nebo z litého asfaltu tl přes 100 mm pl přes 4 m2</t>
  </si>
  <si>
    <t>-2076340135</t>
  </si>
  <si>
    <t>Bourání mazanin betonových nebo z litého asfaltu tl. přes 100 mm, plochy přes 4 m2</t>
  </si>
  <si>
    <t>"Bourání stávajících podlah"</t>
  </si>
  <si>
    <t>0,2*(2,01*1,95)</t>
  </si>
  <si>
    <t>0,2*(15,38*1,2+1,2*1,4+1,2*2+1,2*2+5,5*7+1,4*1,2+0,2*1,2+0,4*1,1+13,2*1,2+0,6*0,3+1,39*1,2+2,05*1,2+0,5*1,2+0,45*1,2)</t>
  </si>
  <si>
    <t>0,2*(14,2*1,2+0,4*1,2+2,45*1+3,625*1,2+0,5*1,7)</t>
  </si>
  <si>
    <t>0,2*(4,3*1,2+1,2*1,1+1,4*2)</t>
  </si>
  <si>
    <t>44</t>
  </si>
  <si>
    <t>965081223</t>
  </si>
  <si>
    <t>Bourání podlah z dlaždic keramických nebo xylolitových tl přes 10 mm plochy přes 1 m2</t>
  </si>
  <si>
    <t>300876867</t>
  </si>
  <si>
    <t>Bourání podlah z dlaždic bez podkladního lože nebo mazaniny, s jakoukoliv výplní spár keramických nebo xylolitových tl. přes 10 mm plochy přes 1 m2</t>
  </si>
  <si>
    <t>2,01*1,95</t>
  </si>
  <si>
    <t>15,38*1,2+1,2*1,4+1,2*2+1,2*2+5,5*7+1,4*1,2+0,2*1,2+0,4*1,1+13,2*1,2+0,6*0,3+1,39*1,2+2,05*1,2+0,5*1,2+0,45*1,2</t>
  </si>
  <si>
    <t>14,2*1,2+0,4*1,2+2,45*1+3,625*1,2+0,5*1,7</t>
  </si>
  <si>
    <t>45</t>
  </si>
  <si>
    <t>965082941</t>
  </si>
  <si>
    <t>Odstranění násypů pod podlahami tl přes 200 mm</t>
  </si>
  <si>
    <t>-692313757</t>
  </si>
  <si>
    <t>Odstranění násypu pod podlahami nebo ochranného násypu na střechách tl. přes 200 mm jakékoliv plochy</t>
  </si>
  <si>
    <t>46</t>
  </si>
  <si>
    <t>968072455</t>
  </si>
  <si>
    <t>Vybourání kovových dveřních zárubní pl do 2 m2</t>
  </si>
  <si>
    <t>2123391401</t>
  </si>
  <si>
    <t>Vybourání kovových rámů oken s křídly, dveřních zárubní, vrat, stěn, ostění nebo obkladů dveřních zárubní, plochy do 2 m2</t>
  </si>
  <si>
    <t>1,45*1,97+0,9*1,97</t>
  </si>
  <si>
    <t>47</t>
  </si>
  <si>
    <t>969021113</t>
  </si>
  <si>
    <t>Vybourání vnitřního litinového potrubí přes DN 100 do DN 200</t>
  </si>
  <si>
    <t>1023192827</t>
  </si>
  <si>
    <t>Vybourání vnitřního potrubí včetně vysekání drážky litinového přes DN 100 do DN 200</t>
  </si>
  <si>
    <t>"Vybourání stávajícího potrubí, přesný typ bude určen před zahájením realizace"</t>
  </si>
  <si>
    <t>34,72+36,88</t>
  </si>
  <si>
    <t>48</t>
  </si>
  <si>
    <t>974031134</t>
  </si>
  <si>
    <t>Vysekání rýh ve zdivu cihelném hl do 50 mm š do 150 mm</t>
  </si>
  <si>
    <t>-1500420096</t>
  </si>
  <si>
    <t>Vysekání rýh ve zdivu cihelném na maltu vápennou nebo vápenocementovou do hl. 50 mm a šířky do 150 mm</t>
  </si>
  <si>
    <t>2*2,1+2,1+0,4+1+0,4+0,4+1,6</t>
  </si>
  <si>
    <t>49</t>
  </si>
  <si>
    <t>974999.RR01</t>
  </si>
  <si>
    <t>Prostupy stěnami a příčkami tl do 600 mm do průřězu 0,05 m2</t>
  </si>
  <si>
    <t>-798962330</t>
  </si>
  <si>
    <t>50</t>
  </si>
  <si>
    <t>978059541</t>
  </si>
  <si>
    <t>Odsekání a odebrání obkladů stěn z vnitřních obkládaček plochy přes 1 m2</t>
  </si>
  <si>
    <t>1277617357</t>
  </si>
  <si>
    <t>Odsekání obkladů stěn včetně otlučení podkladní omítky až na zdivo z obkládaček vnitřních, z jakýchkoliv materiálů, plochy přes 1 m2</t>
  </si>
  <si>
    <t>3*(4*0,9+2*0,1+1,1)</t>
  </si>
  <si>
    <t>997</t>
  </si>
  <si>
    <t>Přesun sutě</t>
  </si>
  <si>
    <t>51</t>
  </si>
  <si>
    <t>997013115</t>
  </si>
  <si>
    <t>Vnitrostaveništní doprava suti a vybouraných hmot pro budovy v přes 15 do 18 m</t>
  </si>
  <si>
    <t>236416181</t>
  </si>
  <si>
    <t>Vnitrostaveništní doprava suti a vybouraných hmot vodorovně do 50 m s naložením základní pro budovy a haly výšky přes 15 do 18 m</t>
  </si>
  <si>
    <t>52</t>
  </si>
  <si>
    <t>997013501</t>
  </si>
  <si>
    <t>Odvoz suti a vybouraných hmot na skládku nebo meziskládku do 1 km se složením</t>
  </si>
  <si>
    <t>-1934753913</t>
  </si>
  <si>
    <t>Odvoz suti a vybouraných hmot na skládku nebo meziskládku se složením, na vzdálenost do 1 km</t>
  </si>
  <si>
    <t>53</t>
  </si>
  <si>
    <t>997013509</t>
  </si>
  <si>
    <t>Příplatek k odvozu suti a vybouraných hmot na skládku ZKD 1 km přes 1 km</t>
  </si>
  <si>
    <t>-1062524354</t>
  </si>
  <si>
    <t>Odvoz suti a vybouraných hmot na skládku nebo meziskládku se složením, na vzdálenost Příplatek k ceně za každý další započatý 1 km přes 1 km</t>
  </si>
  <si>
    <t>30*111,45</t>
  </si>
  <si>
    <t>54</t>
  </si>
  <si>
    <t>997013861.RR01</t>
  </si>
  <si>
    <t>Poplatek za uložení stavebního odpadu na recyklační skládce (skládkovné) dle platné legislativy</t>
  </si>
  <si>
    <t>-1888211769</t>
  </si>
  <si>
    <t>998</t>
  </si>
  <si>
    <t>Přesun hmot</t>
  </si>
  <si>
    <t>55</t>
  </si>
  <si>
    <t>998011001</t>
  </si>
  <si>
    <t>Přesun hmot pro budovy zděné v do 6 m</t>
  </si>
  <si>
    <t>-436988133</t>
  </si>
  <si>
    <t>Přesun hmot pro budovy občanské výstavby, bydlení, výrobu a služby s nosnou svislou konstrukcí zděnou z cihel, tvárnic nebo kamene vodorovná dopravní vzdálenost do 100 m základní pro budovy výšky do 6 m</t>
  </si>
  <si>
    <t>PSV</t>
  </si>
  <si>
    <t>Práce a dodávky PSV</t>
  </si>
  <si>
    <t>711</t>
  </si>
  <si>
    <t>Izolace proti vodě, vlhkosti a plynům</t>
  </si>
  <si>
    <t>56</t>
  </si>
  <si>
    <t>711111001</t>
  </si>
  <si>
    <t>Provedení izolace proti zemní vlhkosti vodorovné za studena nátěrem penetračním</t>
  </si>
  <si>
    <t>-2108320787</t>
  </si>
  <si>
    <t>Provedení izolace proti zemní vlhkosti natěradly a tmely za studena na ploše vodorovné V nátěrem penetračním</t>
  </si>
  <si>
    <t>4,3*1,2+1,2*1,1+1,4*2</t>
  </si>
  <si>
    <t>57</t>
  </si>
  <si>
    <t>11163153</t>
  </si>
  <si>
    <t>emulze asfaltová penetrační</t>
  </si>
  <si>
    <t>litr</t>
  </si>
  <si>
    <t>-2136253895</t>
  </si>
  <si>
    <t>125,454*0,4 'Přepočtené koeficientem množství</t>
  </si>
  <si>
    <t>58</t>
  </si>
  <si>
    <t>711141559</t>
  </si>
  <si>
    <t>Provedení izolace proti zemní vlhkosti pásy přitavením vodorovné NAIP</t>
  </si>
  <si>
    <t>1703630769</t>
  </si>
  <si>
    <t>Provedení izolace proti zemní vlhkosti pásy přitavením NAIP na ploše vodorovné V</t>
  </si>
  <si>
    <t>59</t>
  </si>
  <si>
    <t>62853004</t>
  </si>
  <si>
    <t>pás asfaltový natavitelný modifikovaný SBS s vložkou ze skleněné tkaniny a spalitelnou PE fólií nebo jemnozrnným minerálním posypem na horním povrchu tl 4,0mm</t>
  </si>
  <si>
    <t>-666078018</t>
  </si>
  <si>
    <t>125,454*1,1655 'Přepočtené koeficientem množství</t>
  </si>
  <si>
    <t>60</t>
  </si>
  <si>
    <t>998711201</t>
  </si>
  <si>
    <t>Přesun hmot procentní pro izolace proti vodě, vlhkosti a plynům v objektech v do 6 m</t>
  </si>
  <si>
    <t>%</t>
  </si>
  <si>
    <t>486823662</t>
  </si>
  <si>
    <t>Přesun hmot pro izolace proti vodě, vlhkosti a plynům stanovený procentní sazbou (%) z ceny vodorovná dopravní vzdálenost do 50 m základní v objektech výšky do 6 m</t>
  </si>
  <si>
    <t>721</t>
  </si>
  <si>
    <t>Zdravotechnika - vnitřní kanalizace</t>
  </si>
  <si>
    <t>61</t>
  </si>
  <si>
    <t>721171809</t>
  </si>
  <si>
    <t>Demontáž potrubí z PVC D přes 114 do 160</t>
  </si>
  <si>
    <t>1947000784</t>
  </si>
  <si>
    <t>Demontáž potrubí z novodurových trub odpadních nebo připojovacích přes 114 do D 160</t>
  </si>
  <si>
    <t>"Demontáž stávajících potrubí"</t>
  </si>
  <si>
    <t>62</t>
  </si>
  <si>
    <t>721173401.RR01</t>
  </si>
  <si>
    <t>Potrubí kanalizační z PVC SN 10 svodné DN 100</t>
  </si>
  <si>
    <t>152726496</t>
  </si>
  <si>
    <t>Potrubí z trub PVC SN10 svodné (ležaté) DN 100</t>
  </si>
  <si>
    <t>"Včetně kolen, odboček, dopojení"</t>
  </si>
  <si>
    <t>22,79+1+0,8+1+1+1,63+0,8+2,1+2,9+0,7</t>
  </si>
  <si>
    <t>63</t>
  </si>
  <si>
    <t>721173404.RR01</t>
  </si>
  <si>
    <t>Potrubí kanalizační z PVC SN 10 svodné DN 200</t>
  </si>
  <si>
    <t>-1023426010</t>
  </si>
  <si>
    <t>Potrubí z trub PVC SN10 svodné (ležaté) DN 200</t>
  </si>
  <si>
    <t>36,88</t>
  </si>
  <si>
    <t>64</t>
  </si>
  <si>
    <t>721263104</t>
  </si>
  <si>
    <t>Klapka zpětná polypropylen PP s automatickým uzávěrem DN 200</t>
  </si>
  <si>
    <t>537202678</t>
  </si>
  <si>
    <t>Zpětné klapky z polypropylenu (PP) s automatickým uzávěrem DN 200</t>
  </si>
  <si>
    <t>65</t>
  </si>
  <si>
    <t>721290111</t>
  </si>
  <si>
    <t>Zkouška těsnosti potrubí kanalizace vodou DN do 125</t>
  </si>
  <si>
    <t>-781097411</t>
  </si>
  <si>
    <t>Zkouška těsnosti kanalizace v objektech vodou do DN 125</t>
  </si>
  <si>
    <t>66</t>
  </si>
  <si>
    <t>721290112</t>
  </si>
  <si>
    <t>Zkouška těsnosti potrubí kanalizace vodou DN 150/DN 200</t>
  </si>
  <si>
    <t>1104887073</t>
  </si>
  <si>
    <t>Zkouška těsnosti kanalizace v objektech vodou DN 150 nebo DN 200</t>
  </si>
  <si>
    <t>67</t>
  </si>
  <si>
    <t>998721201</t>
  </si>
  <si>
    <t>Přesun hmot procentní pro vnitřní kanalizaci v objektech v do 6 m</t>
  </si>
  <si>
    <t>-63865713</t>
  </si>
  <si>
    <t>Přesun hmot pro vnitřní kanalizaci stanovený procentní sazbou (%) z ceny vodorovná dopravní vzdálenost do 50 m základní v objektech výšky do 6 m</t>
  </si>
  <si>
    <t>722</t>
  </si>
  <si>
    <t>Zdravotechnika - vnitřní vodovod</t>
  </si>
  <si>
    <t>68</t>
  </si>
  <si>
    <t>722170804.RR01</t>
  </si>
  <si>
    <t>Úprava vnitřních rozvodů vody - demontáž rozvodů vody</t>
  </si>
  <si>
    <t>komplet</t>
  </si>
  <si>
    <t>-1541773044</t>
  </si>
  <si>
    <t>69</t>
  </si>
  <si>
    <t>722174004.RR01</t>
  </si>
  <si>
    <t>Úprava vnitřních rozvodů vody - dodávka nových připojovacích potrubí</t>
  </si>
  <si>
    <t>-1889442146</t>
  </si>
  <si>
    <t>70</t>
  </si>
  <si>
    <t>998722201</t>
  </si>
  <si>
    <t>Přesun hmot procentní pro vnitřní vodovod v objektech v do 6 m</t>
  </si>
  <si>
    <t>1974750516</t>
  </si>
  <si>
    <t>Přesun hmot pro vnitřní vodovod stanovený procentní sazbou (%) z ceny vodorovná dopravní vzdálenost do 50 m základní v objektech výšky do 6 m</t>
  </si>
  <si>
    <t>724</t>
  </si>
  <si>
    <t>Zdravotechnika - strojní vybavení</t>
  </si>
  <si>
    <t>71</t>
  </si>
  <si>
    <t>724111811</t>
  </si>
  <si>
    <t>Demontáž čerpadel kalových ručních membránových</t>
  </si>
  <si>
    <t>1478231422</t>
  </si>
  <si>
    <t>725</t>
  </si>
  <si>
    <t>Zdravotechnika - zařizovací předměty</t>
  </si>
  <si>
    <t>72</t>
  </si>
  <si>
    <t>725210821</t>
  </si>
  <si>
    <t>Demontáž umyvadel bez výtokových armatur</t>
  </si>
  <si>
    <t>-521130693</t>
  </si>
  <si>
    <t>Demontáž umyvadel bez výtokových armatur umyvadel</t>
  </si>
  <si>
    <t>73</t>
  </si>
  <si>
    <t>725240812</t>
  </si>
  <si>
    <t>Demontáž vaniček sprchových bez výtokových armatur</t>
  </si>
  <si>
    <t>1958268383</t>
  </si>
  <si>
    <t>Demontáž sprchových kabin a vaniček bez výtokových armatur vaniček</t>
  </si>
  <si>
    <t>74</t>
  </si>
  <si>
    <t>725810812</t>
  </si>
  <si>
    <t>Demontáž ventilů výtokových stojánkových</t>
  </si>
  <si>
    <t>1319530853</t>
  </si>
  <si>
    <t>Demontáž výtokových ventilů stojánkových</t>
  </si>
  <si>
    <t>75</t>
  </si>
  <si>
    <t>725840850</t>
  </si>
  <si>
    <t>Demontáž baterie sprch diferenciální do G 3/4x1</t>
  </si>
  <si>
    <t>1385804155</t>
  </si>
  <si>
    <t>Demontáž baterií sprchových diferenciálních do G 3/4 x 1</t>
  </si>
  <si>
    <t>76</t>
  </si>
  <si>
    <t>725860811</t>
  </si>
  <si>
    <t>Demontáž uzávěrů zápachu jednoduchých</t>
  </si>
  <si>
    <t>-350611522</t>
  </si>
  <si>
    <t>Demontáž zápachových uzávěrek pro zařizovací předměty jednoduchých</t>
  </si>
  <si>
    <t>766</t>
  </si>
  <si>
    <t>Konstrukce truhlářské</t>
  </si>
  <si>
    <t>77</t>
  </si>
  <si>
    <t>766660002</t>
  </si>
  <si>
    <t>Montáž dveřních křídel otvíravých jednokřídlových š přes 0,8 m do ocelové zárubně</t>
  </si>
  <si>
    <t>758100490</t>
  </si>
  <si>
    <t>Montáž dveřních křídel dřevěných nebo plastových otevíravých do ocelové zárubně povrchově upravených jednokřídlových, šířky přes 800 mm</t>
  </si>
  <si>
    <t>78</t>
  </si>
  <si>
    <t>61164073</t>
  </si>
  <si>
    <t>dveře jednokřídlé voštinové profilované povrch lakovaný plné 900x1970-2100mm - dle výběru investora, vč. příslušenství</t>
  </si>
  <si>
    <t>407106784</t>
  </si>
  <si>
    <t>dveře jednokřídlé voštinové profilované povrch lakovaný plné 900x1970-2100mm</t>
  </si>
  <si>
    <t>79</t>
  </si>
  <si>
    <t>766660011</t>
  </si>
  <si>
    <t>Montáž dveřních křídel otvíravých dvoukřídlových š do 1,45 m do ocelové zárubně</t>
  </si>
  <si>
    <t>-1724812087</t>
  </si>
  <si>
    <t>Montáž dveřních křídel dřevěných nebo plastových otevíravých do ocelové zárubně povrchově upravených dvoukřídlových, šířky do 1450 mm</t>
  </si>
  <si>
    <t>80</t>
  </si>
  <si>
    <t>61161031</t>
  </si>
  <si>
    <t>dveře dvoukřídlé voštinové povrch lakovaný plné 1450x1970-2100mm - dle výběru investora, vč. příslušenství</t>
  </si>
  <si>
    <t>2019819126</t>
  </si>
  <si>
    <t>dveře dvoukřídlé voštinové povrch lakovaný plné 1450x1970-2100mm</t>
  </si>
  <si>
    <t>81</t>
  </si>
  <si>
    <t>998766201</t>
  </si>
  <si>
    <t>Přesun hmot procentní pro kce truhlářské v objektech v do 6 m</t>
  </si>
  <si>
    <t>1674180563</t>
  </si>
  <si>
    <t>Přesun hmot pro konstrukce truhlářské stanovený procentní sazbou (%) z ceny vodorovná dopravní vzdálenost do 50 m základní v objektech výšky do 6 m</t>
  </si>
  <si>
    <t>771</t>
  </si>
  <si>
    <t>Podlahy z dlaždic</t>
  </si>
  <si>
    <t>82</t>
  </si>
  <si>
    <t>771111011</t>
  </si>
  <si>
    <t>Vysátí podkladu před pokládkou dlažby</t>
  </si>
  <si>
    <t>751087120</t>
  </si>
  <si>
    <t>Příprava podkladu před provedením dlažby vysátí podlah</t>
  </si>
  <si>
    <t>83</t>
  </si>
  <si>
    <t>771121011</t>
  </si>
  <si>
    <t>Nátěr penetrační na podlahu</t>
  </si>
  <si>
    <t>273932263</t>
  </si>
  <si>
    <t>Příprava podkladu před provedením dlažby nátěr penetrační na podlahu</t>
  </si>
  <si>
    <t>84</t>
  </si>
  <si>
    <t>771574415</t>
  </si>
  <si>
    <t>Montáž podlah keramických hladkých lepených cementovým flexibilním lepidlem přes 6 do 9 ks/m2</t>
  </si>
  <si>
    <t>1756814324</t>
  </si>
  <si>
    <t>Montáž podlah z dlaždic keramických lepených cementovým flexibilním lepidlem hladkých, tloušťky do 10 mm přes 6 do 9 ks/m2</t>
  </si>
  <si>
    <t>85</t>
  </si>
  <si>
    <t>59761137</t>
  </si>
  <si>
    <t>dlažba keramická slinutá mrazuvzdorná povrch hladký/matný tl do 10mm přes 6 do 9ks/m2</t>
  </si>
  <si>
    <t>142427865</t>
  </si>
  <si>
    <t>125,454*1,2 'Přepočtené koeficientem množství</t>
  </si>
  <si>
    <t>86</t>
  </si>
  <si>
    <t>998771201</t>
  </si>
  <si>
    <t>Přesun hmot procentní pro podlahy z dlaždic v objektech v do 6 m</t>
  </si>
  <si>
    <t>-1731849002</t>
  </si>
  <si>
    <t>Přesun hmot pro podlahy z dlaždic stanovený procentní sazbou (%) z ceny vodorovná dopravní vzdálenost do 50 m základní v objektech výšky do 6 m</t>
  </si>
  <si>
    <t>776</t>
  </si>
  <si>
    <t>Podlahy povlakové</t>
  </si>
  <si>
    <t>87</t>
  </si>
  <si>
    <t>776111311</t>
  </si>
  <si>
    <t>Vysátí podkladu povlakových podlah</t>
  </si>
  <si>
    <t>609798839</t>
  </si>
  <si>
    <t>Příprava podkladu povlakových podlah a stěn vysátí podlah</t>
  </si>
  <si>
    <t>6,85*5,95</t>
  </si>
  <si>
    <t>88</t>
  </si>
  <si>
    <t>776121112</t>
  </si>
  <si>
    <t>Vodou ředitelná penetrace savého podkladu povlakových podlah</t>
  </si>
  <si>
    <t>-1988720127</t>
  </si>
  <si>
    <t>Příprava podkladu povlakových podlah a stěn penetrace vodou ředitelná podlah</t>
  </si>
  <si>
    <t>89</t>
  </si>
  <si>
    <t>776141112</t>
  </si>
  <si>
    <t>Stěrka podlahová nivelační pro vyrovnání podkladu povlakových podlah pevnosti 20 MPa tl přes 3 do 5 mm</t>
  </si>
  <si>
    <t>-1915942059</t>
  </si>
  <si>
    <t>Příprava podkladu povlakových podlah a stěn vyrovnání samonivelační stěrkou podlah min.pevnosti 20 MPa, tloušťky přes 3 do 5 mm</t>
  </si>
  <si>
    <t>90</t>
  </si>
  <si>
    <t>776201812</t>
  </si>
  <si>
    <t>Demontáž lepených povlakových podlah s podložkou ručně</t>
  </si>
  <si>
    <t>811885115</t>
  </si>
  <si>
    <t>Demontáž povlakových podlahovin lepených ručně s podložkou</t>
  </si>
  <si>
    <t>"Demontáž podlahoviny PVC místnost S16"</t>
  </si>
  <si>
    <t>91</t>
  </si>
  <si>
    <t>776221111</t>
  </si>
  <si>
    <t>Lepení pásů z PVC standardním lepidlem</t>
  </si>
  <si>
    <t>-121279803</t>
  </si>
  <si>
    <t>Montáž podlahovin z PVC lepením standardním lepidlem z pásů</t>
  </si>
  <si>
    <t>92</t>
  </si>
  <si>
    <t>28412285</t>
  </si>
  <si>
    <t>krytina podlahová heterogenní tl 2mm</t>
  </si>
  <si>
    <t>-1611106062</t>
  </si>
  <si>
    <t>40,758*1,1 'Přepočtené koeficientem množství</t>
  </si>
  <si>
    <t>93</t>
  </si>
  <si>
    <t>776421111</t>
  </si>
  <si>
    <t>Montáž obvodových lišt lepením</t>
  </si>
  <si>
    <t>-1521867649</t>
  </si>
  <si>
    <t>Montáž lišt obvodových lepených</t>
  </si>
  <si>
    <t>2*(6,85+5,95)</t>
  </si>
  <si>
    <t>94</t>
  </si>
  <si>
    <t>19416005</t>
  </si>
  <si>
    <t>lišta ukončovací z eloxovaného hliníku 10mm</t>
  </si>
  <si>
    <t>-2077175661</t>
  </si>
  <si>
    <t>25,6*1,02 'Přepočtené koeficientem množství</t>
  </si>
  <si>
    <t>95</t>
  </si>
  <si>
    <t>776421311</t>
  </si>
  <si>
    <t>Montáž přechodových samolepících lišt</t>
  </si>
  <si>
    <t>-1817675452</t>
  </si>
  <si>
    <t>Montáž lišt přechodových samolepících</t>
  </si>
  <si>
    <t>1,1</t>
  </si>
  <si>
    <t>96</t>
  </si>
  <si>
    <t>59054130</t>
  </si>
  <si>
    <t>profil přechodový nerezový samolepící 35mm</t>
  </si>
  <si>
    <t>652688201</t>
  </si>
  <si>
    <t>1,1*1,02 'Přepočtené koeficientem množství</t>
  </si>
  <si>
    <t>97</t>
  </si>
  <si>
    <t>998776201</t>
  </si>
  <si>
    <t>Přesun hmot procentní pro podlahy povlakové v objektech v do 6 m</t>
  </si>
  <si>
    <t>-297232428</t>
  </si>
  <si>
    <t>Přesun hmot pro podlahy povlakové stanovený procentní sazbou (%) z ceny vodorovná dopravní vzdálenost do 50 m základní v objektech výšky do 6 m</t>
  </si>
  <si>
    <t>781</t>
  </si>
  <si>
    <t>Dokončovací práce - obklady</t>
  </si>
  <si>
    <t>98</t>
  </si>
  <si>
    <t>781111011</t>
  </si>
  <si>
    <t>Ometení (oprášení) stěny při přípravě podkladu</t>
  </si>
  <si>
    <t>470023819</t>
  </si>
  <si>
    <t>Příprava podkladu před provedením obkladu oprášení (ometení) stěny</t>
  </si>
  <si>
    <t>1,5*1,5</t>
  </si>
  <si>
    <t>99</t>
  </si>
  <si>
    <t>781121011</t>
  </si>
  <si>
    <t>Nátěr penetrační na stěnu</t>
  </si>
  <si>
    <t>2034039408</t>
  </si>
  <si>
    <t>Příprava podkladu před provedením obkladu nátěr penetrační na stěnu</t>
  </si>
  <si>
    <t>100</t>
  </si>
  <si>
    <t>781472215</t>
  </si>
  <si>
    <t>Montáž obkladů keramických hladkých lepených cementovým flexibilním lepidlem přes 6 do 9 ks/m2</t>
  </si>
  <si>
    <t>-1961226498</t>
  </si>
  <si>
    <t>Montáž keramických obkladů stěn lepených cementovým flexibilním lepidlem hladkých přes 6 do 9 ks/m2</t>
  </si>
  <si>
    <t>101</t>
  </si>
  <si>
    <t>59761718</t>
  </si>
  <si>
    <t>obklad keramický nemrazuvzdorný povrch hladký/matný tl do 10mm přes 6 do 9ks/m2</t>
  </si>
  <si>
    <t>512558743</t>
  </si>
  <si>
    <t>2,25*1,15 'Přepočtené koeficientem množství</t>
  </si>
  <si>
    <t>102</t>
  </si>
  <si>
    <t>781472291</t>
  </si>
  <si>
    <t>Příplatek k montáži obkladů keramických lepených cementovým flexibilním lepidlem za plochu do 10 m2</t>
  </si>
  <si>
    <t>-820455788</t>
  </si>
  <si>
    <t>Montáž keramických obkladů stěn lepených cementovým flexibilním lepidlem Příplatek k cenám za plochu do 10 m2 jednotlivě</t>
  </si>
  <si>
    <t>103</t>
  </si>
  <si>
    <t>998781201</t>
  </si>
  <si>
    <t>Přesun hmot procentní pro obklady keramické v objektech v do 6 m</t>
  </si>
  <si>
    <t>1903265837</t>
  </si>
  <si>
    <t>Přesun hmot pro obklady keramické stanovený procentní sazbou (%) z ceny vodorovná dopravní vzdálenost do 50 m základní v objektech výšky do 6 m</t>
  </si>
  <si>
    <t>784</t>
  </si>
  <si>
    <t>Dokončovací práce - malby a tapety</t>
  </si>
  <si>
    <t>104</t>
  </si>
  <si>
    <t>784111001</t>
  </si>
  <si>
    <t>Oprášení (ometení ) podkladu v místnostech v do 3,80 m</t>
  </si>
  <si>
    <t>621425708</t>
  </si>
  <si>
    <t>Oprášení (ometení) podkladu v místnostech výšky do 3,80 m</t>
  </si>
  <si>
    <t>"Vymalování nově omítaných povrchů"</t>
  </si>
  <si>
    <t>105</t>
  </si>
  <si>
    <t>784181101</t>
  </si>
  <si>
    <t>Základní akrylátová jednonásobná bezbarvá penetrace podkladu v místnostech v do 3,80 m</t>
  </si>
  <si>
    <t>-223654432</t>
  </si>
  <si>
    <t>Penetrace podkladu jednonásobná základní akrylátová bezbarvá v místnostech výšky do 3,80 m</t>
  </si>
  <si>
    <t>106</t>
  </si>
  <si>
    <t>784211101</t>
  </si>
  <si>
    <t>Dvojnásobné bílé malby ze směsí za mokra výborně oděruvzdorných v místnostech v do 3,80 m</t>
  </si>
  <si>
    <t>-1794390067</t>
  </si>
  <si>
    <t>Malby z malířských směsí oděruvzdorných za mokra dvojnásobné, bílé za mokra oděruvzdorné výborně v místnostech výšky do 3,80 m</t>
  </si>
  <si>
    <t>VRN</t>
  </si>
  <si>
    <t>Vedlejší rozpočtové náklady</t>
  </si>
  <si>
    <t>VRN1</t>
  </si>
  <si>
    <t>Průzkumné, geodetické a projektové práce</t>
  </si>
  <si>
    <t>107</t>
  </si>
  <si>
    <t>010001000</t>
  </si>
  <si>
    <t>…</t>
  </si>
  <si>
    <t>1024</t>
  </si>
  <si>
    <t>570676528</t>
  </si>
  <si>
    <t>VRN3</t>
  </si>
  <si>
    <t>Zařízení staveniště</t>
  </si>
  <si>
    <t>108</t>
  </si>
  <si>
    <t>030001000</t>
  </si>
  <si>
    <t>1540839359</t>
  </si>
  <si>
    <t>VRN5</t>
  </si>
  <si>
    <t>Finanční náklady</t>
  </si>
  <si>
    <t>109</t>
  </si>
  <si>
    <t>052002000</t>
  </si>
  <si>
    <t>Finanční rezerva ve výši 7% z ceny za dílo</t>
  </si>
  <si>
    <t>1765821482</t>
  </si>
  <si>
    <t>VRN6</t>
  </si>
  <si>
    <t>Územní vlivy</t>
  </si>
  <si>
    <t>110</t>
  </si>
  <si>
    <t>060001000</t>
  </si>
  <si>
    <t>-1947978016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</si>
</sst>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3" t="s">
        <v>14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2"/>
      <c r="AL5" s="22"/>
      <c r="AM5" s="22"/>
      <c r="AN5" s="22"/>
      <c r="AO5" s="22"/>
      <c r="AP5" s="22"/>
      <c r="AQ5" s="22"/>
      <c r="AR5" s="20"/>
      <c r="BE5" s="25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5" t="s">
        <v>17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2"/>
      <c r="AL6" s="22"/>
      <c r="AM6" s="22"/>
      <c r="AN6" s="22"/>
      <c r="AO6" s="22"/>
      <c r="AP6" s="22"/>
      <c r="AQ6" s="22"/>
      <c r="AR6" s="20"/>
      <c r="BE6" s="25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5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5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1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51"/>
      <c r="BS13" s="17" t="s">
        <v>6</v>
      </c>
    </row>
    <row r="14" spans="1:74" ht="12.75">
      <c r="B14" s="21"/>
      <c r="C14" s="22"/>
      <c r="D14" s="22"/>
      <c r="E14" s="256" t="s">
        <v>29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5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1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5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51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1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51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1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1"/>
    </row>
    <row r="23" spans="1:71" s="1" customFormat="1" ht="16.5" customHeight="1">
      <c r="B23" s="21"/>
      <c r="C23" s="22"/>
      <c r="D23" s="22"/>
      <c r="E23" s="258" t="s">
        <v>1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2"/>
      <c r="AP23" s="22"/>
      <c r="AQ23" s="22"/>
      <c r="AR23" s="20"/>
      <c r="BE23" s="25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1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9">
        <f>ROUND(AG94,2)</f>
        <v>117425.1</v>
      </c>
      <c r="AL26" s="260"/>
      <c r="AM26" s="260"/>
      <c r="AN26" s="260"/>
      <c r="AO26" s="260"/>
      <c r="AP26" s="36"/>
      <c r="AQ26" s="36"/>
      <c r="AR26" s="39"/>
      <c r="BE26" s="25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1" t="s">
        <v>37</v>
      </c>
      <c r="M28" s="261"/>
      <c r="N28" s="261"/>
      <c r="O28" s="261"/>
      <c r="P28" s="261"/>
      <c r="Q28" s="36"/>
      <c r="R28" s="36"/>
      <c r="S28" s="36"/>
      <c r="T28" s="36"/>
      <c r="U28" s="36"/>
      <c r="V28" s="36"/>
      <c r="W28" s="261" t="s">
        <v>38</v>
      </c>
      <c r="X28" s="261"/>
      <c r="Y28" s="261"/>
      <c r="Z28" s="261"/>
      <c r="AA28" s="261"/>
      <c r="AB28" s="261"/>
      <c r="AC28" s="261"/>
      <c r="AD28" s="261"/>
      <c r="AE28" s="261"/>
      <c r="AF28" s="36"/>
      <c r="AG28" s="36"/>
      <c r="AH28" s="36"/>
      <c r="AI28" s="36"/>
      <c r="AJ28" s="36"/>
      <c r="AK28" s="261" t="s">
        <v>39</v>
      </c>
      <c r="AL28" s="261"/>
      <c r="AM28" s="261"/>
      <c r="AN28" s="261"/>
      <c r="AO28" s="261"/>
      <c r="AP28" s="36"/>
      <c r="AQ28" s="36"/>
      <c r="AR28" s="39"/>
      <c r="BE28" s="251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64">
        <v>0.21</v>
      </c>
      <c r="M29" s="263"/>
      <c r="N29" s="263"/>
      <c r="O29" s="263"/>
      <c r="P29" s="263"/>
      <c r="Q29" s="41"/>
      <c r="R29" s="41"/>
      <c r="S29" s="41"/>
      <c r="T29" s="41"/>
      <c r="U29" s="41"/>
      <c r="V29" s="41"/>
      <c r="W29" s="262">
        <f>ROUND(AZ94, 2)</f>
        <v>117425.1</v>
      </c>
      <c r="X29" s="263"/>
      <c r="Y29" s="263"/>
      <c r="Z29" s="263"/>
      <c r="AA29" s="263"/>
      <c r="AB29" s="263"/>
      <c r="AC29" s="263"/>
      <c r="AD29" s="263"/>
      <c r="AE29" s="263"/>
      <c r="AF29" s="41"/>
      <c r="AG29" s="41"/>
      <c r="AH29" s="41"/>
      <c r="AI29" s="41"/>
      <c r="AJ29" s="41"/>
      <c r="AK29" s="262">
        <f>ROUND(AV94, 2)</f>
        <v>24659.27</v>
      </c>
      <c r="AL29" s="263"/>
      <c r="AM29" s="263"/>
      <c r="AN29" s="263"/>
      <c r="AO29" s="263"/>
      <c r="AP29" s="41"/>
      <c r="AQ29" s="41"/>
      <c r="AR29" s="42"/>
      <c r="BE29" s="252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64">
        <v>0.12</v>
      </c>
      <c r="M30" s="263"/>
      <c r="N30" s="263"/>
      <c r="O30" s="263"/>
      <c r="P30" s="263"/>
      <c r="Q30" s="41"/>
      <c r="R30" s="41"/>
      <c r="S30" s="41"/>
      <c r="T30" s="41"/>
      <c r="U30" s="41"/>
      <c r="V30" s="41"/>
      <c r="W30" s="262">
        <f>ROUND(BA94,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41"/>
      <c r="AG30" s="41"/>
      <c r="AH30" s="41"/>
      <c r="AI30" s="41"/>
      <c r="AJ30" s="41"/>
      <c r="AK30" s="262">
        <f>ROUND(AW94, 2)</f>
        <v>0</v>
      </c>
      <c r="AL30" s="263"/>
      <c r="AM30" s="263"/>
      <c r="AN30" s="263"/>
      <c r="AO30" s="263"/>
      <c r="AP30" s="41"/>
      <c r="AQ30" s="41"/>
      <c r="AR30" s="42"/>
      <c r="BE30" s="252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64">
        <v>0.21</v>
      </c>
      <c r="M31" s="263"/>
      <c r="N31" s="263"/>
      <c r="O31" s="263"/>
      <c r="P31" s="263"/>
      <c r="Q31" s="41"/>
      <c r="R31" s="41"/>
      <c r="S31" s="41"/>
      <c r="T31" s="41"/>
      <c r="U31" s="41"/>
      <c r="V31" s="41"/>
      <c r="W31" s="262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41"/>
      <c r="AG31" s="41"/>
      <c r="AH31" s="41"/>
      <c r="AI31" s="41"/>
      <c r="AJ31" s="41"/>
      <c r="AK31" s="262">
        <v>0</v>
      </c>
      <c r="AL31" s="263"/>
      <c r="AM31" s="263"/>
      <c r="AN31" s="263"/>
      <c r="AO31" s="263"/>
      <c r="AP31" s="41"/>
      <c r="AQ31" s="41"/>
      <c r="AR31" s="42"/>
      <c r="BE31" s="252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64">
        <v>0.12</v>
      </c>
      <c r="M32" s="263"/>
      <c r="N32" s="263"/>
      <c r="O32" s="263"/>
      <c r="P32" s="263"/>
      <c r="Q32" s="41"/>
      <c r="R32" s="41"/>
      <c r="S32" s="41"/>
      <c r="T32" s="41"/>
      <c r="U32" s="41"/>
      <c r="V32" s="41"/>
      <c r="W32" s="262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41"/>
      <c r="AG32" s="41"/>
      <c r="AH32" s="41"/>
      <c r="AI32" s="41"/>
      <c r="AJ32" s="41"/>
      <c r="AK32" s="262">
        <v>0</v>
      </c>
      <c r="AL32" s="263"/>
      <c r="AM32" s="263"/>
      <c r="AN32" s="263"/>
      <c r="AO32" s="263"/>
      <c r="AP32" s="41"/>
      <c r="AQ32" s="41"/>
      <c r="AR32" s="42"/>
      <c r="BE32" s="252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64">
        <v>0</v>
      </c>
      <c r="M33" s="263"/>
      <c r="N33" s="263"/>
      <c r="O33" s="263"/>
      <c r="P33" s="263"/>
      <c r="Q33" s="41"/>
      <c r="R33" s="41"/>
      <c r="S33" s="41"/>
      <c r="T33" s="41"/>
      <c r="U33" s="41"/>
      <c r="V33" s="41"/>
      <c r="W33" s="262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41"/>
      <c r="AG33" s="41"/>
      <c r="AH33" s="41"/>
      <c r="AI33" s="41"/>
      <c r="AJ33" s="41"/>
      <c r="AK33" s="262">
        <v>0</v>
      </c>
      <c r="AL33" s="263"/>
      <c r="AM33" s="263"/>
      <c r="AN33" s="263"/>
      <c r="AO33" s="263"/>
      <c r="AP33" s="41"/>
      <c r="AQ33" s="41"/>
      <c r="AR33" s="42"/>
      <c r="BE33" s="25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1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65" t="s">
        <v>48</v>
      </c>
      <c r="Y35" s="266"/>
      <c r="Z35" s="266"/>
      <c r="AA35" s="266"/>
      <c r="AB35" s="266"/>
      <c r="AC35" s="45"/>
      <c r="AD35" s="45"/>
      <c r="AE35" s="45"/>
      <c r="AF35" s="45"/>
      <c r="AG35" s="45"/>
      <c r="AH35" s="45"/>
      <c r="AI35" s="45"/>
      <c r="AJ35" s="45"/>
      <c r="AK35" s="267">
        <f>SUM(AK26:AK33)</f>
        <v>142084.37</v>
      </c>
      <c r="AL35" s="266"/>
      <c r="AM35" s="266"/>
      <c r="AN35" s="266"/>
      <c r="AO35" s="26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2024-42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9" t="str">
        <f>K6</f>
        <v>Oprava svodného kanalizačního potrubí a související stavební úpravy v objektu ZŠ na p. č. 673/1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p. č. 673/1, 735 51, Bohumín-Pudlov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1" t="str">
        <f>IF(AN8= "","",AN8)</f>
        <v>15. 5. 2024</v>
      </c>
      <c r="AN87" s="27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Bohumín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2" t="str">
        <f>IF(E17="","",E17)</f>
        <v>Ing. Václav Štukavec, VBS projekce s.r.o.</v>
      </c>
      <c r="AN89" s="273"/>
      <c r="AO89" s="273"/>
      <c r="AP89" s="273"/>
      <c r="AQ89" s="36"/>
      <c r="AR89" s="39"/>
      <c r="AS89" s="274" t="s">
        <v>56</v>
      </c>
      <c r="AT89" s="27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72" t="str">
        <f>IF(E20="","",E20)</f>
        <v>Michal Kupka</v>
      </c>
      <c r="AN90" s="273"/>
      <c r="AO90" s="273"/>
      <c r="AP90" s="273"/>
      <c r="AQ90" s="36"/>
      <c r="AR90" s="39"/>
      <c r="AS90" s="276"/>
      <c r="AT90" s="27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8"/>
      <c r="AT91" s="27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0" t="s">
        <v>57</v>
      </c>
      <c r="D92" s="281"/>
      <c r="E92" s="281"/>
      <c r="F92" s="281"/>
      <c r="G92" s="281"/>
      <c r="H92" s="73"/>
      <c r="I92" s="282" t="s">
        <v>58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3" t="s">
        <v>59</v>
      </c>
      <c r="AH92" s="281"/>
      <c r="AI92" s="281"/>
      <c r="AJ92" s="281"/>
      <c r="AK92" s="281"/>
      <c r="AL92" s="281"/>
      <c r="AM92" s="281"/>
      <c r="AN92" s="282" t="s">
        <v>60</v>
      </c>
      <c r="AO92" s="281"/>
      <c r="AP92" s="284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8">
        <f>ROUND(AG95,2)</f>
        <v>117425.1</v>
      </c>
      <c r="AH94" s="288"/>
      <c r="AI94" s="288"/>
      <c r="AJ94" s="288"/>
      <c r="AK94" s="288"/>
      <c r="AL94" s="288"/>
      <c r="AM94" s="288"/>
      <c r="AN94" s="289">
        <f>SUM(AG94,AT94)</f>
        <v>142084.37</v>
      </c>
      <c r="AO94" s="289"/>
      <c r="AP94" s="289"/>
      <c r="AQ94" s="85" t="s">
        <v>1</v>
      </c>
      <c r="AR94" s="86"/>
      <c r="AS94" s="87">
        <f>ROUND(AS95,2)</f>
        <v>0</v>
      </c>
      <c r="AT94" s="88">
        <f>ROUND(SUM(AV94:AW94),2)</f>
        <v>24659.27</v>
      </c>
      <c r="AU94" s="89">
        <f>ROUND(AU95,5)</f>
        <v>0</v>
      </c>
      <c r="AV94" s="88">
        <f>ROUND(AZ94*L29,2)</f>
        <v>24659.27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117425.1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A95" s="93" t="s">
        <v>80</v>
      </c>
      <c r="B95" s="94"/>
      <c r="C95" s="95"/>
      <c r="D95" s="287" t="s">
        <v>81</v>
      </c>
      <c r="E95" s="287"/>
      <c r="F95" s="287"/>
      <c r="G95" s="287"/>
      <c r="H95" s="287"/>
      <c r="I95" s="96"/>
      <c r="J95" s="287" t="s">
        <v>82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5">
        <f>'01 - Rozpočet'!J30</f>
        <v>117425.1</v>
      </c>
      <c r="AH95" s="286"/>
      <c r="AI95" s="286"/>
      <c r="AJ95" s="286"/>
      <c r="AK95" s="286"/>
      <c r="AL95" s="286"/>
      <c r="AM95" s="286"/>
      <c r="AN95" s="285">
        <f>SUM(AG95,AT95)</f>
        <v>142084.37</v>
      </c>
      <c r="AO95" s="286"/>
      <c r="AP95" s="286"/>
      <c r="AQ95" s="97" t="s">
        <v>83</v>
      </c>
      <c r="AR95" s="98"/>
      <c r="AS95" s="99">
        <v>0</v>
      </c>
      <c r="AT95" s="100">
        <f>ROUND(SUM(AV95:AW95),2)</f>
        <v>24659.27</v>
      </c>
      <c r="AU95" s="101">
        <f>'01 - Rozpočet'!P141</f>
        <v>0</v>
      </c>
      <c r="AV95" s="100">
        <f>'01 - Rozpočet'!J33</f>
        <v>24659.27</v>
      </c>
      <c r="AW95" s="100">
        <f>'01 - Rozpočet'!J34</f>
        <v>0</v>
      </c>
      <c r="AX95" s="100">
        <f>'01 - Rozpočet'!J35</f>
        <v>0</v>
      </c>
      <c r="AY95" s="100">
        <f>'01 - Rozpočet'!J36</f>
        <v>0</v>
      </c>
      <c r="AZ95" s="100">
        <f>'01 - Rozpočet'!F33</f>
        <v>117425.1</v>
      </c>
      <c r="BA95" s="100">
        <f>'01 - Rozpočet'!F34</f>
        <v>0</v>
      </c>
      <c r="BB95" s="100">
        <f>'01 - Rozpočet'!F35</f>
        <v>0</v>
      </c>
      <c r="BC95" s="100">
        <f>'01 - Rozpočet'!F36</f>
        <v>0</v>
      </c>
      <c r="BD95" s="102">
        <f>'01 - Rozpočet'!F37</f>
        <v>0</v>
      </c>
      <c r="BT95" s="103" t="s">
        <v>84</v>
      </c>
      <c r="BV95" s="103" t="s">
        <v>78</v>
      </c>
      <c r="BW95" s="103" t="s">
        <v>85</v>
      </c>
      <c r="BX95" s="103" t="s">
        <v>5</v>
      </c>
      <c r="CL95" s="103" t="s">
        <v>1</v>
      </c>
      <c r="CM95" s="103" t="s">
        <v>86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/+PXBIljRiOKX1BIphvEh4k6w78w9fBKnWbSNyy+m0tgmMeeKRWrWrLZUlh20c0kzuIiqI0yhSCZExkzZo+kug==" saltValue="ASRAJdNpdtRuPWFsSllzy3d/nIPbLB5NollGODxQIndADAffGGTHP3kFbVIRB5bnlyww4ZbeJx5qQeADBlgd/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Rozpočet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88"/>
  <sheetViews>
    <sheetView showGridLines="0" tabSelected="1" workbookViewId="0">
      <selection activeCell="I479" sqref="I47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85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86</v>
      </c>
    </row>
    <row r="4" spans="1:46" s="1" customFormat="1" ht="24.95" customHeight="1">
      <c r="B4" s="20"/>
      <c r="D4" s="106" t="s">
        <v>87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91" t="str">
        <f>'Rekapitulace stavby'!K6</f>
        <v>Oprava svodného kanalizačního potrubí a související stavební úpravy v objektu ZŠ na p. č. 673/1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08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89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 t="str">
        <f>'Rekapitulace stavby'!AN8</f>
        <v>15. 5. 2024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">
        <v>26</v>
      </c>
      <c r="F15" s="34"/>
      <c r="G15" s="34"/>
      <c r="H15" s="34"/>
      <c r="I15" s="108" t="s">
        <v>27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28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0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30</v>
      </c>
      <c r="E20" s="34"/>
      <c r="F20" s="34"/>
      <c r="G20" s="34"/>
      <c r="H20" s="34"/>
      <c r="I20" s="108" t="s">
        <v>25</v>
      </c>
      <c r="J20" s="109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">
        <v>31</v>
      </c>
      <c r="F21" s="34"/>
      <c r="G21" s="34"/>
      <c r="H21" s="34"/>
      <c r="I21" s="108" t="s">
        <v>27</v>
      </c>
      <c r="J21" s="109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33</v>
      </c>
      <c r="E23" s="34"/>
      <c r="F23" s="34"/>
      <c r="G23" s="34"/>
      <c r="H23" s="34"/>
      <c r="I23" s="108" t="s">
        <v>25</v>
      </c>
      <c r="J23" s="109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">
        <v>34</v>
      </c>
      <c r="F24" s="34"/>
      <c r="G24" s="34"/>
      <c r="H24" s="34"/>
      <c r="I24" s="108" t="s">
        <v>27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97" t="s">
        <v>1</v>
      </c>
      <c r="F27" s="297"/>
      <c r="G27" s="297"/>
      <c r="H27" s="29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36</v>
      </c>
      <c r="E30" s="34"/>
      <c r="F30" s="34"/>
      <c r="G30" s="34"/>
      <c r="H30" s="34"/>
      <c r="I30" s="34"/>
      <c r="J30" s="116">
        <f>ROUND(J141, 2)</f>
        <v>117425.1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38</v>
      </c>
      <c r="G32" s="34"/>
      <c r="H32" s="34"/>
      <c r="I32" s="117" t="s">
        <v>37</v>
      </c>
      <c r="J32" s="117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40</v>
      </c>
      <c r="E33" s="108" t="s">
        <v>41</v>
      </c>
      <c r="F33" s="119">
        <f>ROUND((SUM(BE141:BE587)),  2)</f>
        <v>117425.1</v>
      </c>
      <c r="G33" s="34"/>
      <c r="H33" s="34"/>
      <c r="I33" s="120">
        <v>0.21</v>
      </c>
      <c r="J33" s="119">
        <f>ROUND(((SUM(BE141:BE587))*I33),  2)</f>
        <v>24659.27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42</v>
      </c>
      <c r="F34" s="119">
        <f>ROUND((SUM(BF141:BF587)),  2)</f>
        <v>0</v>
      </c>
      <c r="G34" s="34"/>
      <c r="H34" s="34"/>
      <c r="I34" s="120">
        <v>0.12</v>
      </c>
      <c r="J34" s="119">
        <f>ROUND(((SUM(BF141:BF587))*I34),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43</v>
      </c>
      <c r="F35" s="119">
        <f>ROUND((SUM(BG141:BG587)),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44</v>
      </c>
      <c r="F36" s="119">
        <f>ROUND((SUM(BH141:BH587)),  2)</f>
        <v>0</v>
      </c>
      <c r="G36" s="34"/>
      <c r="H36" s="34"/>
      <c r="I36" s="120">
        <v>0.12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45</v>
      </c>
      <c r="F37" s="119">
        <f>ROUND((SUM(BI141:BI587)),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142084.37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49</v>
      </c>
      <c r="E50" s="129"/>
      <c r="F50" s="129"/>
      <c r="G50" s="128" t="s">
        <v>50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0" t="s">
        <v>51</v>
      </c>
      <c r="E61" s="131"/>
      <c r="F61" s="132" t="s">
        <v>52</v>
      </c>
      <c r="G61" s="130" t="s">
        <v>51</v>
      </c>
      <c r="H61" s="131"/>
      <c r="I61" s="131"/>
      <c r="J61" s="133" t="s">
        <v>52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8" t="s">
        <v>53</v>
      </c>
      <c r="E65" s="134"/>
      <c r="F65" s="134"/>
      <c r="G65" s="128" t="s">
        <v>54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0" t="s">
        <v>51</v>
      </c>
      <c r="E76" s="131"/>
      <c r="F76" s="132" t="s">
        <v>52</v>
      </c>
      <c r="G76" s="130" t="s">
        <v>51</v>
      </c>
      <c r="H76" s="131"/>
      <c r="I76" s="131"/>
      <c r="J76" s="133" t="s">
        <v>52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Oprava svodného kanalizačního potrubí a související stavební úpravy v objektu ZŠ na p. č. 673/1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88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01 - Rozpočet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p. č. 673/1, 735 51, Bohumín-Pudlov</v>
      </c>
      <c r="G89" s="36"/>
      <c r="H89" s="36"/>
      <c r="I89" s="29" t="s">
        <v>22</v>
      </c>
      <c r="J89" s="66" t="str">
        <f>IF(J12="","",J12)</f>
        <v>15. 5. 2024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Město Bohumín</v>
      </c>
      <c r="G91" s="36"/>
      <c r="H91" s="36"/>
      <c r="I91" s="29" t="s">
        <v>30</v>
      </c>
      <c r="J91" s="32" t="str">
        <f>E21</f>
        <v>Ing. Václav Štukavec, VBS projekce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Michal Kupka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91</v>
      </c>
      <c r="D94" s="140"/>
      <c r="E94" s="140"/>
      <c r="F94" s="140"/>
      <c r="G94" s="140"/>
      <c r="H94" s="140"/>
      <c r="I94" s="140"/>
      <c r="J94" s="141" t="s">
        <v>92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93</v>
      </c>
      <c r="D96" s="36"/>
      <c r="E96" s="36"/>
      <c r="F96" s="36"/>
      <c r="G96" s="36"/>
      <c r="H96" s="36"/>
      <c r="I96" s="36"/>
      <c r="J96" s="84">
        <f>J141</f>
        <v>117425.1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94</v>
      </c>
    </row>
    <row r="97" spans="2:12" s="9" customFormat="1" ht="24.95" customHeight="1">
      <c r="B97" s="143"/>
      <c r="C97" s="144"/>
      <c r="D97" s="145" t="s">
        <v>95</v>
      </c>
      <c r="E97" s="146"/>
      <c r="F97" s="146"/>
      <c r="G97" s="146"/>
      <c r="H97" s="146"/>
      <c r="I97" s="146"/>
      <c r="J97" s="147">
        <f>J142</f>
        <v>0</v>
      </c>
      <c r="K97" s="144"/>
      <c r="L97" s="148"/>
    </row>
    <row r="98" spans="2:12" s="10" customFormat="1" ht="19.899999999999999" customHeight="1">
      <c r="B98" s="149"/>
      <c r="C98" s="150"/>
      <c r="D98" s="151" t="s">
        <v>96</v>
      </c>
      <c r="E98" s="152"/>
      <c r="F98" s="152"/>
      <c r="G98" s="152"/>
      <c r="H98" s="152"/>
      <c r="I98" s="152"/>
      <c r="J98" s="153">
        <f>J143</f>
        <v>0</v>
      </c>
      <c r="K98" s="150"/>
      <c r="L98" s="154"/>
    </row>
    <row r="99" spans="2:12" s="10" customFormat="1" ht="19.899999999999999" customHeight="1">
      <c r="B99" s="149"/>
      <c r="C99" s="150"/>
      <c r="D99" s="151" t="s">
        <v>97</v>
      </c>
      <c r="E99" s="152"/>
      <c r="F99" s="152"/>
      <c r="G99" s="152"/>
      <c r="H99" s="152"/>
      <c r="I99" s="152"/>
      <c r="J99" s="153">
        <f>J169</f>
        <v>0</v>
      </c>
      <c r="K99" s="150"/>
      <c r="L99" s="154"/>
    </row>
    <row r="100" spans="2:12" s="10" customFormat="1" ht="19.899999999999999" customHeight="1">
      <c r="B100" s="149"/>
      <c r="C100" s="150"/>
      <c r="D100" s="151" t="s">
        <v>98</v>
      </c>
      <c r="E100" s="152"/>
      <c r="F100" s="152"/>
      <c r="G100" s="152"/>
      <c r="H100" s="152"/>
      <c r="I100" s="152"/>
      <c r="J100" s="153">
        <f>J186</f>
        <v>0</v>
      </c>
      <c r="K100" s="150"/>
      <c r="L100" s="154"/>
    </row>
    <row r="101" spans="2:12" s="10" customFormat="1" ht="19.899999999999999" customHeight="1">
      <c r="B101" s="149"/>
      <c r="C101" s="150"/>
      <c r="D101" s="151" t="s">
        <v>99</v>
      </c>
      <c r="E101" s="152"/>
      <c r="F101" s="152"/>
      <c r="G101" s="152"/>
      <c r="H101" s="152"/>
      <c r="I101" s="152"/>
      <c r="J101" s="153">
        <f>J192</f>
        <v>0</v>
      </c>
      <c r="K101" s="150"/>
      <c r="L101" s="154"/>
    </row>
    <row r="102" spans="2:12" s="10" customFormat="1" ht="19.899999999999999" customHeight="1">
      <c r="B102" s="149"/>
      <c r="C102" s="150"/>
      <c r="D102" s="151" t="s">
        <v>100</v>
      </c>
      <c r="E102" s="152"/>
      <c r="F102" s="152"/>
      <c r="G102" s="152"/>
      <c r="H102" s="152"/>
      <c r="I102" s="152"/>
      <c r="J102" s="153">
        <f>J250</f>
        <v>0</v>
      </c>
      <c r="K102" s="150"/>
      <c r="L102" s="154"/>
    </row>
    <row r="103" spans="2:12" s="10" customFormat="1" ht="19.899999999999999" customHeight="1">
      <c r="B103" s="149"/>
      <c r="C103" s="150"/>
      <c r="D103" s="151" t="s">
        <v>101</v>
      </c>
      <c r="E103" s="152"/>
      <c r="F103" s="152"/>
      <c r="G103" s="152"/>
      <c r="H103" s="152"/>
      <c r="I103" s="152"/>
      <c r="J103" s="153">
        <f>J279</f>
        <v>0</v>
      </c>
      <c r="K103" s="150"/>
      <c r="L103" s="154"/>
    </row>
    <row r="104" spans="2:12" s="10" customFormat="1" ht="19.899999999999999" customHeight="1">
      <c r="B104" s="149"/>
      <c r="C104" s="150"/>
      <c r="D104" s="151" t="s">
        <v>102</v>
      </c>
      <c r="E104" s="152"/>
      <c r="F104" s="152"/>
      <c r="G104" s="152"/>
      <c r="H104" s="152"/>
      <c r="I104" s="152"/>
      <c r="J104" s="153">
        <f>J347</f>
        <v>0</v>
      </c>
      <c r="K104" s="150"/>
      <c r="L104" s="154"/>
    </row>
    <row r="105" spans="2:12" s="10" customFormat="1" ht="19.899999999999999" customHeight="1">
      <c r="B105" s="149"/>
      <c r="C105" s="150"/>
      <c r="D105" s="151" t="s">
        <v>103</v>
      </c>
      <c r="E105" s="152"/>
      <c r="F105" s="152"/>
      <c r="G105" s="152"/>
      <c r="H105" s="152"/>
      <c r="I105" s="152"/>
      <c r="J105" s="153">
        <f>J359</f>
        <v>0</v>
      </c>
      <c r="K105" s="150"/>
      <c r="L105" s="154"/>
    </row>
    <row r="106" spans="2:12" s="9" customFormat="1" ht="24.95" customHeight="1">
      <c r="B106" s="143"/>
      <c r="C106" s="144"/>
      <c r="D106" s="145" t="s">
        <v>104</v>
      </c>
      <c r="E106" s="146"/>
      <c r="F106" s="146"/>
      <c r="G106" s="146"/>
      <c r="H106" s="146"/>
      <c r="I106" s="146"/>
      <c r="J106" s="147">
        <f>J362</f>
        <v>117425.1</v>
      </c>
      <c r="K106" s="144"/>
      <c r="L106" s="148"/>
    </row>
    <row r="107" spans="2:12" s="10" customFormat="1" ht="19.899999999999999" customHeight="1">
      <c r="B107" s="149"/>
      <c r="C107" s="150"/>
      <c r="D107" s="151" t="s">
        <v>105</v>
      </c>
      <c r="E107" s="152"/>
      <c r="F107" s="152"/>
      <c r="G107" s="152"/>
      <c r="H107" s="152"/>
      <c r="I107" s="152"/>
      <c r="J107" s="153">
        <f>J363</f>
        <v>0</v>
      </c>
      <c r="K107" s="150"/>
      <c r="L107" s="154"/>
    </row>
    <row r="108" spans="2:12" s="10" customFormat="1" ht="19.899999999999999" customHeight="1">
      <c r="B108" s="149"/>
      <c r="C108" s="150"/>
      <c r="D108" s="151" t="s">
        <v>106</v>
      </c>
      <c r="E108" s="152"/>
      <c r="F108" s="152"/>
      <c r="G108" s="152"/>
      <c r="H108" s="152"/>
      <c r="I108" s="152"/>
      <c r="J108" s="153">
        <f>J392</f>
        <v>0</v>
      </c>
      <c r="K108" s="150"/>
      <c r="L108" s="154"/>
    </row>
    <row r="109" spans="2:12" s="10" customFormat="1" ht="19.899999999999999" customHeight="1">
      <c r="B109" s="149"/>
      <c r="C109" s="150"/>
      <c r="D109" s="151" t="s">
        <v>107</v>
      </c>
      <c r="E109" s="152"/>
      <c r="F109" s="152"/>
      <c r="G109" s="152"/>
      <c r="H109" s="152"/>
      <c r="I109" s="152"/>
      <c r="J109" s="153">
        <f>J416</f>
        <v>0</v>
      </c>
      <c r="K109" s="150"/>
      <c r="L109" s="154"/>
    </row>
    <row r="110" spans="2:12" s="10" customFormat="1" ht="19.899999999999999" customHeight="1">
      <c r="B110" s="149"/>
      <c r="C110" s="150"/>
      <c r="D110" s="151" t="s">
        <v>108</v>
      </c>
      <c r="E110" s="152"/>
      <c r="F110" s="152"/>
      <c r="G110" s="152"/>
      <c r="H110" s="152"/>
      <c r="I110" s="152"/>
      <c r="J110" s="153">
        <f>J423</f>
        <v>0</v>
      </c>
      <c r="K110" s="150"/>
      <c r="L110" s="154"/>
    </row>
    <row r="111" spans="2:12" s="10" customFormat="1" ht="19.899999999999999" customHeight="1">
      <c r="B111" s="149"/>
      <c r="C111" s="150"/>
      <c r="D111" s="151" t="s">
        <v>109</v>
      </c>
      <c r="E111" s="152"/>
      <c r="F111" s="152"/>
      <c r="G111" s="152"/>
      <c r="H111" s="152"/>
      <c r="I111" s="152"/>
      <c r="J111" s="153">
        <f>J426</f>
        <v>0</v>
      </c>
      <c r="K111" s="150"/>
      <c r="L111" s="154"/>
    </row>
    <row r="112" spans="2:12" s="10" customFormat="1" ht="19.899999999999999" customHeight="1">
      <c r="B112" s="149"/>
      <c r="C112" s="150"/>
      <c r="D112" s="151" t="s">
        <v>110</v>
      </c>
      <c r="E112" s="152"/>
      <c r="F112" s="152"/>
      <c r="G112" s="152"/>
      <c r="H112" s="152"/>
      <c r="I112" s="152"/>
      <c r="J112" s="153">
        <f>J437</f>
        <v>0</v>
      </c>
      <c r="K112" s="150"/>
      <c r="L112" s="154"/>
    </row>
    <row r="113" spans="1:31" s="10" customFormat="1" ht="19.899999999999999" customHeight="1">
      <c r="B113" s="149"/>
      <c r="C113" s="150"/>
      <c r="D113" s="151" t="s">
        <v>111</v>
      </c>
      <c r="E113" s="152"/>
      <c r="F113" s="152"/>
      <c r="G113" s="152"/>
      <c r="H113" s="152"/>
      <c r="I113" s="152"/>
      <c r="J113" s="153">
        <f>J448</f>
        <v>117425.1</v>
      </c>
      <c r="K113" s="150"/>
      <c r="L113" s="154"/>
    </row>
    <row r="114" spans="1:31" s="10" customFormat="1" ht="19.899999999999999" customHeight="1">
      <c r="B114" s="149"/>
      <c r="C114" s="150"/>
      <c r="D114" s="151" t="s">
        <v>112</v>
      </c>
      <c r="E114" s="152"/>
      <c r="F114" s="152"/>
      <c r="G114" s="152"/>
      <c r="H114" s="152"/>
      <c r="I114" s="152"/>
      <c r="J114" s="153">
        <f>J484</f>
        <v>0</v>
      </c>
      <c r="K114" s="150"/>
      <c r="L114" s="154"/>
    </row>
    <row r="115" spans="1:31" s="10" customFormat="1" ht="19.899999999999999" customHeight="1">
      <c r="B115" s="149"/>
      <c r="C115" s="150"/>
      <c r="D115" s="151" t="s">
        <v>113</v>
      </c>
      <c r="E115" s="152"/>
      <c r="F115" s="152"/>
      <c r="G115" s="152"/>
      <c r="H115" s="152"/>
      <c r="I115" s="152"/>
      <c r="J115" s="153">
        <f>J537</f>
        <v>0</v>
      </c>
      <c r="K115" s="150"/>
      <c r="L115" s="154"/>
    </row>
    <row r="116" spans="1:31" s="10" customFormat="1" ht="19.899999999999999" customHeight="1">
      <c r="B116" s="149"/>
      <c r="C116" s="150"/>
      <c r="D116" s="151" t="s">
        <v>114</v>
      </c>
      <c r="E116" s="152"/>
      <c r="F116" s="152"/>
      <c r="G116" s="152"/>
      <c r="H116" s="152"/>
      <c r="I116" s="152"/>
      <c r="J116" s="153">
        <f>J559</f>
        <v>0</v>
      </c>
      <c r="K116" s="150"/>
      <c r="L116" s="154"/>
    </row>
    <row r="117" spans="1:31" s="9" customFormat="1" ht="24.95" customHeight="1">
      <c r="B117" s="143"/>
      <c r="C117" s="144"/>
      <c r="D117" s="145" t="s">
        <v>115</v>
      </c>
      <c r="E117" s="146"/>
      <c r="F117" s="146"/>
      <c r="G117" s="146"/>
      <c r="H117" s="146"/>
      <c r="I117" s="146"/>
      <c r="J117" s="147">
        <f>J575</f>
        <v>0</v>
      </c>
      <c r="K117" s="144"/>
      <c r="L117" s="148"/>
    </row>
    <row r="118" spans="1:31" s="10" customFormat="1" ht="19.899999999999999" customHeight="1">
      <c r="B118" s="149"/>
      <c r="C118" s="150"/>
      <c r="D118" s="151" t="s">
        <v>116</v>
      </c>
      <c r="E118" s="152"/>
      <c r="F118" s="152"/>
      <c r="G118" s="152"/>
      <c r="H118" s="152"/>
      <c r="I118" s="152"/>
      <c r="J118" s="153">
        <f>J576</f>
        <v>0</v>
      </c>
      <c r="K118" s="150"/>
      <c r="L118" s="154"/>
    </row>
    <row r="119" spans="1:31" s="10" customFormat="1" ht="19.899999999999999" customHeight="1">
      <c r="B119" s="149"/>
      <c r="C119" s="150"/>
      <c r="D119" s="151" t="s">
        <v>117</v>
      </c>
      <c r="E119" s="152"/>
      <c r="F119" s="152"/>
      <c r="G119" s="152"/>
      <c r="H119" s="152"/>
      <c r="I119" s="152"/>
      <c r="J119" s="153">
        <f>J579</f>
        <v>0</v>
      </c>
      <c r="K119" s="150"/>
      <c r="L119" s="154"/>
    </row>
    <row r="120" spans="1:31" s="10" customFormat="1" ht="19.899999999999999" customHeight="1">
      <c r="B120" s="149"/>
      <c r="C120" s="150"/>
      <c r="D120" s="151" t="s">
        <v>118</v>
      </c>
      <c r="E120" s="152"/>
      <c r="F120" s="152"/>
      <c r="G120" s="152"/>
      <c r="H120" s="152"/>
      <c r="I120" s="152"/>
      <c r="J120" s="153">
        <f>J582</f>
        <v>0</v>
      </c>
      <c r="K120" s="150"/>
      <c r="L120" s="154"/>
    </row>
    <row r="121" spans="1:31" s="10" customFormat="1" ht="19.899999999999999" customHeight="1">
      <c r="B121" s="149"/>
      <c r="C121" s="150"/>
      <c r="D121" s="151" t="s">
        <v>119</v>
      </c>
      <c r="E121" s="152"/>
      <c r="F121" s="152"/>
      <c r="G121" s="152"/>
      <c r="H121" s="152"/>
      <c r="I121" s="152"/>
      <c r="J121" s="153">
        <f>J585</f>
        <v>0</v>
      </c>
      <c r="K121" s="150"/>
      <c r="L121" s="154"/>
    </row>
    <row r="122" spans="1:31" s="2" customFormat="1" ht="21.7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7" spans="1:31" s="2" customFormat="1" ht="6.95" customHeight="1">
      <c r="A127" s="34"/>
      <c r="B127" s="56"/>
      <c r="C127" s="57"/>
      <c r="D127" s="57"/>
      <c r="E127" s="57"/>
      <c r="F127" s="57"/>
      <c r="G127" s="57"/>
      <c r="H127" s="57"/>
      <c r="I127" s="57"/>
      <c r="J127" s="57"/>
      <c r="K127" s="57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4.95" customHeight="1">
      <c r="A128" s="34"/>
      <c r="B128" s="35"/>
      <c r="C128" s="23" t="s">
        <v>120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9" t="s">
        <v>16</v>
      </c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6.5" customHeight="1">
      <c r="A131" s="34"/>
      <c r="B131" s="35"/>
      <c r="C131" s="36"/>
      <c r="D131" s="36"/>
      <c r="E131" s="298" t="str">
        <f>E7</f>
        <v>Oprava svodného kanalizačního potrubí a související stavební úpravy v objektu ZŠ na p. č. 673/1</v>
      </c>
      <c r="F131" s="299"/>
      <c r="G131" s="299"/>
      <c r="H131" s="299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9" t="s">
        <v>88</v>
      </c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6.5" customHeight="1">
      <c r="A133" s="34"/>
      <c r="B133" s="35"/>
      <c r="C133" s="36"/>
      <c r="D133" s="36"/>
      <c r="E133" s="269" t="str">
        <f>E9</f>
        <v>01 - Rozpočet</v>
      </c>
      <c r="F133" s="300"/>
      <c r="G133" s="300"/>
      <c r="H133" s="300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6.9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2" customHeight="1">
      <c r="A135" s="34"/>
      <c r="B135" s="35"/>
      <c r="C135" s="29" t="s">
        <v>20</v>
      </c>
      <c r="D135" s="36"/>
      <c r="E135" s="36"/>
      <c r="F135" s="27" t="str">
        <f>F12</f>
        <v>p. č. 673/1, 735 51, Bohumín-Pudlov</v>
      </c>
      <c r="G135" s="36"/>
      <c r="H135" s="36"/>
      <c r="I135" s="29" t="s">
        <v>22</v>
      </c>
      <c r="J135" s="66" t="str">
        <f>IF(J12="","",J12)</f>
        <v>15. 5. 2024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6.95" customHeight="1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25.7" customHeight="1">
      <c r="A137" s="34"/>
      <c r="B137" s="35"/>
      <c r="C137" s="29" t="s">
        <v>24</v>
      </c>
      <c r="D137" s="36"/>
      <c r="E137" s="36"/>
      <c r="F137" s="27" t="str">
        <f>E15</f>
        <v>Město Bohumín</v>
      </c>
      <c r="G137" s="36"/>
      <c r="H137" s="36"/>
      <c r="I137" s="29" t="s">
        <v>30</v>
      </c>
      <c r="J137" s="32" t="str">
        <f>E21</f>
        <v>Ing. Václav Štukavec, VBS projekce s.r.o.</v>
      </c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2" customFormat="1" ht="15.2" customHeight="1">
      <c r="A138" s="34"/>
      <c r="B138" s="35"/>
      <c r="C138" s="29" t="s">
        <v>28</v>
      </c>
      <c r="D138" s="36"/>
      <c r="E138" s="36"/>
      <c r="F138" s="27" t="str">
        <f>IF(E18="","",E18)</f>
        <v>Vyplň údaj</v>
      </c>
      <c r="G138" s="36"/>
      <c r="H138" s="36"/>
      <c r="I138" s="29" t="s">
        <v>33</v>
      </c>
      <c r="J138" s="32" t="str">
        <f>E24</f>
        <v>Michal Kupka</v>
      </c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5" s="2" customFormat="1" ht="10.35" customHeight="1">
      <c r="A139" s="34"/>
      <c r="B139" s="35"/>
      <c r="C139" s="36"/>
      <c r="D139" s="36"/>
      <c r="E139" s="36"/>
      <c r="F139" s="36"/>
      <c r="G139" s="36"/>
      <c r="H139" s="36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5" s="11" customFormat="1" ht="29.25" customHeight="1">
      <c r="A140" s="155"/>
      <c r="B140" s="156"/>
      <c r="C140" s="157" t="s">
        <v>121</v>
      </c>
      <c r="D140" s="158" t="s">
        <v>61</v>
      </c>
      <c r="E140" s="158" t="s">
        <v>57</v>
      </c>
      <c r="F140" s="158" t="s">
        <v>58</v>
      </c>
      <c r="G140" s="158" t="s">
        <v>122</v>
      </c>
      <c r="H140" s="158" t="s">
        <v>123</v>
      </c>
      <c r="I140" s="158" t="s">
        <v>124</v>
      </c>
      <c r="J140" s="159" t="s">
        <v>92</v>
      </c>
      <c r="K140" s="160" t="s">
        <v>125</v>
      </c>
      <c r="L140" s="161"/>
      <c r="M140" s="75" t="s">
        <v>1</v>
      </c>
      <c r="N140" s="76" t="s">
        <v>40</v>
      </c>
      <c r="O140" s="76" t="s">
        <v>126</v>
      </c>
      <c r="P140" s="76" t="s">
        <v>127</v>
      </c>
      <c r="Q140" s="76" t="s">
        <v>128</v>
      </c>
      <c r="R140" s="76" t="s">
        <v>129</v>
      </c>
      <c r="S140" s="76" t="s">
        <v>130</v>
      </c>
      <c r="T140" s="77" t="s">
        <v>131</v>
      </c>
      <c r="U140" s="155"/>
      <c r="V140" s="155"/>
      <c r="W140" s="155"/>
      <c r="X140" s="155"/>
      <c r="Y140" s="155"/>
      <c r="Z140" s="155"/>
      <c r="AA140" s="155"/>
      <c r="AB140" s="155"/>
      <c r="AC140" s="155"/>
      <c r="AD140" s="155"/>
      <c r="AE140" s="155"/>
    </row>
    <row r="141" spans="1:65" s="2" customFormat="1" ht="22.9" customHeight="1">
      <c r="A141" s="34"/>
      <c r="B141" s="35"/>
      <c r="C141" s="82" t="s">
        <v>132</v>
      </c>
      <c r="D141" s="36"/>
      <c r="E141" s="36"/>
      <c r="F141" s="36"/>
      <c r="G141" s="36"/>
      <c r="H141" s="36"/>
      <c r="I141" s="36"/>
      <c r="J141" s="162">
        <f>BK141</f>
        <v>117425.1</v>
      </c>
      <c r="K141" s="36"/>
      <c r="L141" s="39"/>
      <c r="M141" s="78"/>
      <c r="N141" s="163"/>
      <c r="O141" s="79"/>
      <c r="P141" s="164">
        <f>P142+P362+P575</f>
        <v>0</v>
      </c>
      <c r="Q141" s="79"/>
      <c r="R141" s="164">
        <f>R142+R362+R575</f>
        <v>103.17684163000001</v>
      </c>
      <c r="S141" s="79"/>
      <c r="T141" s="165">
        <f>T142+T362+T575</f>
        <v>111.44537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75</v>
      </c>
      <c r="AU141" s="17" t="s">
        <v>94</v>
      </c>
      <c r="BK141" s="166">
        <f>BK142+BK362+BK575</f>
        <v>117425.1</v>
      </c>
    </row>
    <row r="142" spans="1:65" s="12" customFormat="1" ht="25.9" customHeight="1">
      <c r="B142" s="167"/>
      <c r="C142" s="168"/>
      <c r="D142" s="169" t="s">
        <v>75</v>
      </c>
      <c r="E142" s="170" t="s">
        <v>133</v>
      </c>
      <c r="F142" s="170" t="s">
        <v>134</v>
      </c>
      <c r="G142" s="168"/>
      <c r="H142" s="168"/>
      <c r="I142" s="171"/>
      <c r="J142" s="172">
        <f>BK142</f>
        <v>0</v>
      </c>
      <c r="K142" s="168"/>
      <c r="L142" s="173"/>
      <c r="M142" s="174"/>
      <c r="N142" s="175"/>
      <c r="O142" s="175"/>
      <c r="P142" s="176">
        <f>P143+P169+P186+P192+P250+P279+P347+P359</f>
        <v>0</v>
      </c>
      <c r="Q142" s="175"/>
      <c r="R142" s="176">
        <f>R143+R169+R186+R192+R250+R279+R347+R359</f>
        <v>97.106788510000015</v>
      </c>
      <c r="S142" s="175"/>
      <c r="T142" s="177">
        <f>T143+T169+T186+T192+T250+T279+T347+T359</f>
        <v>110.894898</v>
      </c>
      <c r="AR142" s="178" t="s">
        <v>84</v>
      </c>
      <c r="AT142" s="179" t="s">
        <v>75</v>
      </c>
      <c r="AU142" s="179" t="s">
        <v>76</v>
      </c>
      <c r="AY142" s="178" t="s">
        <v>135</v>
      </c>
      <c r="BK142" s="180">
        <f>BK143+BK169+BK186+BK192+BK250+BK279+BK347+BK359</f>
        <v>0</v>
      </c>
    </row>
    <row r="143" spans="1:65" s="12" customFormat="1" ht="22.9" customHeight="1">
      <c r="B143" s="167"/>
      <c r="C143" s="168"/>
      <c r="D143" s="169" t="s">
        <v>75</v>
      </c>
      <c r="E143" s="181" t="s">
        <v>84</v>
      </c>
      <c r="F143" s="181" t="s">
        <v>136</v>
      </c>
      <c r="G143" s="168"/>
      <c r="H143" s="168"/>
      <c r="I143" s="171"/>
      <c r="J143" s="182">
        <f>BK143</f>
        <v>0</v>
      </c>
      <c r="K143" s="168"/>
      <c r="L143" s="173"/>
      <c r="M143" s="174"/>
      <c r="N143" s="175"/>
      <c r="O143" s="175"/>
      <c r="P143" s="176">
        <f>SUM(P144:P168)</f>
        <v>0</v>
      </c>
      <c r="Q143" s="175"/>
      <c r="R143" s="176">
        <f>SUM(R144:R168)</f>
        <v>32.22</v>
      </c>
      <c r="S143" s="175"/>
      <c r="T143" s="177">
        <f>SUM(T144:T168)</f>
        <v>0</v>
      </c>
      <c r="AR143" s="178" t="s">
        <v>84</v>
      </c>
      <c r="AT143" s="179" t="s">
        <v>75</v>
      </c>
      <c r="AU143" s="179" t="s">
        <v>84</v>
      </c>
      <c r="AY143" s="178" t="s">
        <v>135</v>
      </c>
      <c r="BK143" s="180">
        <f>SUM(BK144:BK168)</f>
        <v>0</v>
      </c>
    </row>
    <row r="144" spans="1:65" s="2" customFormat="1" ht="21.75" customHeight="1">
      <c r="A144" s="34"/>
      <c r="B144" s="35"/>
      <c r="C144" s="183" t="s">
        <v>84</v>
      </c>
      <c r="D144" s="183" t="s">
        <v>137</v>
      </c>
      <c r="E144" s="184" t="s">
        <v>138</v>
      </c>
      <c r="F144" s="185" t="s">
        <v>139</v>
      </c>
      <c r="G144" s="186" t="s">
        <v>140</v>
      </c>
      <c r="H144" s="187">
        <v>35.084000000000003</v>
      </c>
      <c r="I144" s="188"/>
      <c r="J144" s="189">
        <f>ROUND(I144*H144,2)</f>
        <v>0</v>
      </c>
      <c r="K144" s="190"/>
      <c r="L144" s="39"/>
      <c r="M144" s="191" t="s">
        <v>1</v>
      </c>
      <c r="N144" s="192" t="s">
        <v>41</v>
      </c>
      <c r="O144" s="71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5" t="s">
        <v>141</v>
      </c>
      <c r="AT144" s="195" t="s">
        <v>137</v>
      </c>
      <c r="AU144" s="195" t="s">
        <v>86</v>
      </c>
      <c r="AY144" s="17" t="s">
        <v>135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7" t="s">
        <v>84</v>
      </c>
      <c r="BK144" s="196">
        <f>ROUND(I144*H144,2)</f>
        <v>0</v>
      </c>
      <c r="BL144" s="17" t="s">
        <v>141</v>
      </c>
      <c r="BM144" s="195" t="s">
        <v>142</v>
      </c>
    </row>
    <row r="145" spans="1:65" s="2" customFormat="1" ht="19.5">
      <c r="A145" s="34"/>
      <c r="B145" s="35"/>
      <c r="C145" s="36"/>
      <c r="D145" s="197" t="s">
        <v>143</v>
      </c>
      <c r="E145" s="36"/>
      <c r="F145" s="198" t="s">
        <v>144</v>
      </c>
      <c r="G145" s="36"/>
      <c r="H145" s="36"/>
      <c r="I145" s="199"/>
      <c r="J145" s="36"/>
      <c r="K145" s="36"/>
      <c r="L145" s="39"/>
      <c r="M145" s="200"/>
      <c r="N145" s="201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143</v>
      </c>
      <c r="AU145" s="17" t="s">
        <v>86</v>
      </c>
    </row>
    <row r="146" spans="1:65" s="13" customFormat="1" ht="11.25">
      <c r="B146" s="202"/>
      <c r="C146" s="203"/>
      <c r="D146" s="197" t="s">
        <v>145</v>
      </c>
      <c r="E146" s="204" t="s">
        <v>1</v>
      </c>
      <c r="F146" s="205" t="s">
        <v>146</v>
      </c>
      <c r="G146" s="203"/>
      <c r="H146" s="204" t="s">
        <v>1</v>
      </c>
      <c r="I146" s="206"/>
      <c r="J146" s="203"/>
      <c r="K146" s="203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145</v>
      </c>
      <c r="AU146" s="211" t="s">
        <v>86</v>
      </c>
      <c r="AV146" s="13" t="s">
        <v>84</v>
      </c>
      <c r="AW146" s="13" t="s">
        <v>32</v>
      </c>
      <c r="AX146" s="13" t="s">
        <v>76</v>
      </c>
      <c r="AY146" s="211" t="s">
        <v>135</v>
      </c>
    </row>
    <row r="147" spans="1:65" s="14" customFormat="1" ht="11.25">
      <c r="B147" s="212"/>
      <c r="C147" s="213"/>
      <c r="D147" s="197" t="s">
        <v>145</v>
      </c>
      <c r="E147" s="214" t="s">
        <v>1</v>
      </c>
      <c r="F147" s="215" t="s">
        <v>147</v>
      </c>
      <c r="G147" s="213"/>
      <c r="H147" s="216">
        <v>35.084000000000003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145</v>
      </c>
      <c r="AU147" s="222" t="s">
        <v>86</v>
      </c>
      <c r="AV147" s="14" t="s">
        <v>86</v>
      </c>
      <c r="AW147" s="14" t="s">
        <v>32</v>
      </c>
      <c r="AX147" s="14" t="s">
        <v>76</v>
      </c>
      <c r="AY147" s="222" t="s">
        <v>135</v>
      </c>
    </row>
    <row r="148" spans="1:65" s="15" customFormat="1" ht="11.25">
      <c r="B148" s="223"/>
      <c r="C148" s="224"/>
      <c r="D148" s="197" t="s">
        <v>145</v>
      </c>
      <c r="E148" s="225" t="s">
        <v>1</v>
      </c>
      <c r="F148" s="226" t="s">
        <v>148</v>
      </c>
      <c r="G148" s="224"/>
      <c r="H148" s="227">
        <v>35.084000000000003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145</v>
      </c>
      <c r="AU148" s="233" t="s">
        <v>86</v>
      </c>
      <c r="AV148" s="15" t="s">
        <v>141</v>
      </c>
      <c r="AW148" s="15" t="s">
        <v>32</v>
      </c>
      <c r="AX148" s="15" t="s">
        <v>84</v>
      </c>
      <c r="AY148" s="233" t="s">
        <v>135</v>
      </c>
    </row>
    <row r="149" spans="1:65" s="2" customFormat="1" ht="21.75" customHeight="1">
      <c r="A149" s="34"/>
      <c r="B149" s="35"/>
      <c r="C149" s="183" t="s">
        <v>86</v>
      </c>
      <c r="D149" s="183" t="s">
        <v>137</v>
      </c>
      <c r="E149" s="184" t="s">
        <v>149</v>
      </c>
      <c r="F149" s="185" t="s">
        <v>150</v>
      </c>
      <c r="G149" s="186" t="s">
        <v>140</v>
      </c>
      <c r="H149" s="187">
        <v>35.084000000000003</v>
      </c>
      <c r="I149" s="188"/>
      <c r="J149" s="189">
        <f>ROUND(I149*H149,2)</f>
        <v>0</v>
      </c>
      <c r="K149" s="190"/>
      <c r="L149" s="39"/>
      <c r="M149" s="191" t="s">
        <v>1</v>
      </c>
      <c r="N149" s="192" t="s">
        <v>41</v>
      </c>
      <c r="O149" s="71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5" t="s">
        <v>141</v>
      </c>
      <c r="AT149" s="195" t="s">
        <v>137</v>
      </c>
      <c r="AU149" s="195" t="s">
        <v>86</v>
      </c>
      <c r="AY149" s="17" t="s">
        <v>135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7" t="s">
        <v>84</v>
      </c>
      <c r="BK149" s="196">
        <f>ROUND(I149*H149,2)</f>
        <v>0</v>
      </c>
      <c r="BL149" s="17" t="s">
        <v>141</v>
      </c>
      <c r="BM149" s="195" t="s">
        <v>151</v>
      </c>
    </row>
    <row r="150" spans="1:65" s="2" customFormat="1" ht="19.5">
      <c r="A150" s="34"/>
      <c r="B150" s="35"/>
      <c r="C150" s="36"/>
      <c r="D150" s="197" t="s">
        <v>143</v>
      </c>
      <c r="E150" s="36"/>
      <c r="F150" s="198" t="s">
        <v>152</v>
      </c>
      <c r="G150" s="36"/>
      <c r="H150" s="36"/>
      <c r="I150" s="199"/>
      <c r="J150" s="36"/>
      <c r="K150" s="36"/>
      <c r="L150" s="39"/>
      <c r="M150" s="200"/>
      <c r="N150" s="201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143</v>
      </c>
      <c r="AU150" s="17" t="s">
        <v>86</v>
      </c>
    </row>
    <row r="151" spans="1:65" s="2" customFormat="1" ht="24.2" customHeight="1">
      <c r="A151" s="34"/>
      <c r="B151" s="35"/>
      <c r="C151" s="183" t="s">
        <v>153</v>
      </c>
      <c r="D151" s="183" t="s">
        <v>137</v>
      </c>
      <c r="E151" s="184" t="s">
        <v>154</v>
      </c>
      <c r="F151" s="185" t="s">
        <v>155</v>
      </c>
      <c r="G151" s="186" t="s">
        <v>140</v>
      </c>
      <c r="H151" s="187">
        <v>701.68</v>
      </c>
      <c r="I151" s="188"/>
      <c r="J151" s="189">
        <f>ROUND(I151*H151,2)</f>
        <v>0</v>
      </c>
      <c r="K151" s="190"/>
      <c r="L151" s="39"/>
      <c r="M151" s="191" t="s">
        <v>1</v>
      </c>
      <c r="N151" s="192" t="s">
        <v>41</v>
      </c>
      <c r="O151" s="71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5" t="s">
        <v>141</v>
      </c>
      <c r="AT151" s="195" t="s">
        <v>137</v>
      </c>
      <c r="AU151" s="195" t="s">
        <v>86</v>
      </c>
      <c r="AY151" s="17" t="s">
        <v>135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7" t="s">
        <v>84</v>
      </c>
      <c r="BK151" s="196">
        <f>ROUND(I151*H151,2)</f>
        <v>0</v>
      </c>
      <c r="BL151" s="17" t="s">
        <v>141</v>
      </c>
      <c r="BM151" s="195" t="s">
        <v>156</v>
      </c>
    </row>
    <row r="152" spans="1:65" s="2" customFormat="1" ht="19.5">
      <c r="A152" s="34"/>
      <c r="B152" s="35"/>
      <c r="C152" s="36"/>
      <c r="D152" s="197" t="s">
        <v>143</v>
      </c>
      <c r="E152" s="36"/>
      <c r="F152" s="198" t="s">
        <v>157</v>
      </c>
      <c r="G152" s="36"/>
      <c r="H152" s="36"/>
      <c r="I152" s="199"/>
      <c r="J152" s="36"/>
      <c r="K152" s="36"/>
      <c r="L152" s="39"/>
      <c r="M152" s="200"/>
      <c r="N152" s="201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143</v>
      </c>
      <c r="AU152" s="17" t="s">
        <v>86</v>
      </c>
    </row>
    <row r="153" spans="1:65" s="13" customFormat="1" ht="11.25">
      <c r="B153" s="202"/>
      <c r="C153" s="203"/>
      <c r="D153" s="197" t="s">
        <v>145</v>
      </c>
      <c r="E153" s="204" t="s">
        <v>1</v>
      </c>
      <c r="F153" s="205" t="s">
        <v>158</v>
      </c>
      <c r="G153" s="203"/>
      <c r="H153" s="204" t="s">
        <v>1</v>
      </c>
      <c r="I153" s="206"/>
      <c r="J153" s="203"/>
      <c r="K153" s="203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145</v>
      </c>
      <c r="AU153" s="211" t="s">
        <v>86</v>
      </c>
      <c r="AV153" s="13" t="s">
        <v>84</v>
      </c>
      <c r="AW153" s="13" t="s">
        <v>32</v>
      </c>
      <c r="AX153" s="13" t="s">
        <v>76</v>
      </c>
      <c r="AY153" s="211" t="s">
        <v>135</v>
      </c>
    </row>
    <row r="154" spans="1:65" s="14" customFormat="1" ht="11.25">
      <c r="B154" s="212"/>
      <c r="C154" s="213"/>
      <c r="D154" s="197" t="s">
        <v>145</v>
      </c>
      <c r="E154" s="214" t="s">
        <v>1</v>
      </c>
      <c r="F154" s="215" t="s">
        <v>159</v>
      </c>
      <c r="G154" s="213"/>
      <c r="H154" s="216">
        <v>701.68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145</v>
      </c>
      <c r="AU154" s="222" t="s">
        <v>86</v>
      </c>
      <c r="AV154" s="14" t="s">
        <v>86</v>
      </c>
      <c r="AW154" s="14" t="s">
        <v>32</v>
      </c>
      <c r="AX154" s="14" t="s">
        <v>76</v>
      </c>
      <c r="AY154" s="222" t="s">
        <v>135</v>
      </c>
    </row>
    <row r="155" spans="1:65" s="15" customFormat="1" ht="11.25">
      <c r="B155" s="223"/>
      <c r="C155" s="224"/>
      <c r="D155" s="197" t="s">
        <v>145</v>
      </c>
      <c r="E155" s="225" t="s">
        <v>1</v>
      </c>
      <c r="F155" s="226" t="s">
        <v>148</v>
      </c>
      <c r="G155" s="224"/>
      <c r="H155" s="227">
        <v>701.68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AT155" s="233" t="s">
        <v>145</v>
      </c>
      <c r="AU155" s="233" t="s">
        <v>86</v>
      </c>
      <c r="AV155" s="15" t="s">
        <v>141</v>
      </c>
      <c r="AW155" s="15" t="s">
        <v>32</v>
      </c>
      <c r="AX155" s="15" t="s">
        <v>84</v>
      </c>
      <c r="AY155" s="233" t="s">
        <v>135</v>
      </c>
    </row>
    <row r="156" spans="1:65" s="2" customFormat="1" ht="16.5" customHeight="1">
      <c r="A156" s="34"/>
      <c r="B156" s="35"/>
      <c r="C156" s="183" t="s">
        <v>141</v>
      </c>
      <c r="D156" s="183" t="s">
        <v>137</v>
      </c>
      <c r="E156" s="184" t="s">
        <v>160</v>
      </c>
      <c r="F156" s="185" t="s">
        <v>161</v>
      </c>
      <c r="G156" s="186" t="s">
        <v>162</v>
      </c>
      <c r="H156" s="187">
        <v>63.151000000000003</v>
      </c>
      <c r="I156" s="188"/>
      <c r="J156" s="189">
        <f>ROUND(I156*H156,2)</f>
        <v>0</v>
      </c>
      <c r="K156" s="190"/>
      <c r="L156" s="39"/>
      <c r="M156" s="191" t="s">
        <v>1</v>
      </c>
      <c r="N156" s="192" t="s">
        <v>41</v>
      </c>
      <c r="O156" s="71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5" t="s">
        <v>141</v>
      </c>
      <c r="AT156" s="195" t="s">
        <v>137</v>
      </c>
      <c r="AU156" s="195" t="s">
        <v>86</v>
      </c>
      <c r="AY156" s="17" t="s">
        <v>135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7" t="s">
        <v>84</v>
      </c>
      <c r="BK156" s="196">
        <f>ROUND(I156*H156,2)</f>
        <v>0</v>
      </c>
      <c r="BL156" s="17" t="s">
        <v>141</v>
      </c>
      <c r="BM156" s="195" t="s">
        <v>163</v>
      </c>
    </row>
    <row r="157" spans="1:65" s="2" customFormat="1" ht="19.5">
      <c r="A157" s="34"/>
      <c r="B157" s="35"/>
      <c r="C157" s="36"/>
      <c r="D157" s="197" t="s">
        <v>143</v>
      </c>
      <c r="E157" s="36"/>
      <c r="F157" s="198" t="s">
        <v>164</v>
      </c>
      <c r="G157" s="36"/>
      <c r="H157" s="36"/>
      <c r="I157" s="199"/>
      <c r="J157" s="36"/>
      <c r="K157" s="36"/>
      <c r="L157" s="39"/>
      <c r="M157" s="200"/>
      <c r="N157" s="201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143</v>
      </c>
      <c r="AU157" s="17" t="s">
        <v>86</v>
      </c>
    </row>
    <row r="158" spans="1:65" s="13" customFormat="1" ht="11.25">
      <c r="B158" s="202"/>
      <c r="C158" s="203"/>
      <c r="D158" s="197" t="s">
        <v>145</v>
      </c>
      <c r="E158" s="204" t="s">
        <v>1</v>
      </c>
      <c r="F158" s="205" t="s">
        <v>165</v>
      </c>
      <c r="G158" s="203"/>
      <c r="H158" s="204" t="s">
        <v>1</v>
      </c>
      <c r="I158" s="206"/>
      <c r="J158" s="203"/>
      <c r="K158" s="203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145</v>
      </c>
      <c r="AU158" s="211" t="s">
        <v>86</v>
      </c>
      <c r="AV158" s="13" t="s">
        <v>84</v>
      </c>
      <c r="AW158" s="13" t="s">
        <v>32</v>
      </c>
      <c r="AX158" s="13" t="s">
        <v>76</v>
      </c>
      <c r="AY158" s="211" t="s">
        <v>135</v>
      </c>
    </row>
    <row r="159" spans="1:65" s="14" customFormat="1" ht="11.25">
      <c r="B159" s="212"/>
      <c r="C159" s="213"/>
      <c r="D159" s="197" t="s">
        <v>145</v>
      </c>
      <c r="E159" s="214" t="s">
        <v>1</v>
      </c>
      <c r="F159" s="215" t="s">
        <v>166</v>
      </c>
      <c r="G159" s="213"/>
      <c r="H159" s="216">
        <v>63.151000000000003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145</v>
      </c>
      <c r="AU159" s="222" t="s">
        <v>86</v>
      </c>
      <c r="AV159" s="14" t="s">
        <v>86</v>
      </c>
      <c r="AW159" s="14" t="s">
        <v>32</v>
      </c>
      <c r="AX159" s="14" t="s">
        <v>76</v>
      </c>
      <c r="AY159" s="222" t="s">
        <v>135</v>
      </c>
    </row>
    <row r="160" spans="1:65" s="15" customFormat="1" ht="11.25">
      <c r="B160" s="223"/>
      <c r="C160" s="224"/>
      <c r="D160" s="197" t="s">
        <v>145</v>
      </c>
      <c r="E160" s="225" t="s">
        <v>1</v>
      </c>
      <c r="F160" s="226" t="s">
        <v>148</v>
      </c>
      <c r="G160" s="224"/>
      <c r="H160" s="227">
        <v>63.151000000000003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AT160" s="233" t="s">
        <v>145</v>
      </c>
      <c r="AU160" s="233" t="s">
        <v>86</v>
      </c>
      <c r="AV160" s="15" t="s">
        <v>141</v>
      </c>
      <c r="AW160" s="15" t="s">
        <v>32</v>
      </c>
      <c r="AX160" s="15" t="s">
        <v>84</v>
      </c>
      <c r="AY160" s="233" t="s">
        <v>135</v>
      </c>
    </row>
    <row r="161" spans="1:65" s="2" customFormat="1" ht="16.5" customHeight="1">
      <c r="A161" s="34"/>
      <c r="B161" s="35"/>
      <c r="C161" s="183" t="s">
        <v>167</v>
      </c>
      <c r="D161" s="183" t="s">
        <v>137</v>
      </c>
      <c r="E161" s="184" t="s">
        <v>168</v>
      </c>
      <c r="F161" s="185" t="s">
        <v>169</v>
      </c>
      <c r="G161" s="186" t="s">
        <v>140</v>
      </c>
      <c r="H161" s="187">
        <v>16.11</v>
      </c>
      <c r="I161" s="188"/>
      <c r="J161" s="189">
        <f>ROUND(I161*H161,2)</f>
        <v>0</v>
      </c>
      <c r="K161" s="190"/>
      <c r="L161" s="39"/>
      <c r="M161" s="191" t="s">
        <v>1</v>
      </c>
      <c r="N161" s="192" t="s">
        <v>41</v>
      </c>
      <c r="O161" s="71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5" t="s">
        <v>141</v>
      </c>
      <c r="AT161" s="195" t="s">
        <v>137</v>
      </c>
      <c r="AU161" s="195" t="s">
        <v>86</v>
      </c>
      <c r="AY161" s="17" t="s">
        <v>135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7" t="s">
        <v>84</v>
      </c>
      <c r="BK161" s="196">
        <f>ROUND(I161*H161,2)</f>
        <v>0</v>
      </c>
      <c r="BL161" s="17" t="s">
        <v>141</v>
      </c>
      <c r="BM161" s="195" t="s">
        <v>170</v>
      </c>
    </row>
    <row r="162" spans="1:65" s="2" customFormat="1" ht="19.5">
      <c r="A162" s="34"/>
      <c r="B162" s="35"/>
      <c r="C162" s="36"/>
      <c r="D162" s="197" t="s">
        <v>143</v>
      </c>
      <c r="E162" s="36"/>
      <c r="F162" s="198" t="s">
        <v>171</v>
      </c>
      <c r="G162" s="36"/>
      <c r="H162" s="36"/>
      <c r="I162" s="199"/>
      <c r="J162" s="36"/>
      <c r="K162" s="36"/>
      <c r="L162" s="39"/>
      <c r="M162" s="200"/>
      <c r="N162" s="201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143</v>
      </c>
      <c r="AU162" s="17" t="s">
        <v>86</v>
      </c>
    </row>
    <row r="163" spans="1:65" s="13" customFormat="1" ht="11.25">
      <c r="B163" s="202"/>
      <c r="C163" s="203"/>
      <c r="D163" s="197" t="s">
        <v>145</v>
      </c>
      <c r="E163" s="204" t="s">
        <v>1</v>
      </c>
      <c r="F163" s="205" t="s">
        <v>172</v>
      </c>
      <c r="G163" s="203"/>
      <c r="H163" s="204" t="s">
        <v>1</v>
      </c>
      <c r="I163" s="206"/>
      <c r="J163" s="203"/>
      <c r="K163" s="203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145</v>
      </c>
      <c r="AU163" s="211" t="s">
        <v>86</v>
      </c>
      <c r="AV163" s="13" t="s">
        <v>84</v>
      </c>
      <c r="AW163" s="13" t="s">
        <v>32</v>
      </c>
      <c r="AX163" s="13" t="s">
        <v>76</v>
      </c>
      <c r="AY163" s="211" t="s">
        <v>135</v>
      </c>
    </row>
    <row r="164" spans="1:65" s="14" customFormat="1" ht="11.25">
      <c r="B164" s="212"/>
      <c r="C164" s="213"/>
      <c r="D164" s="197" t="s">
        <v>145</v>
      </c>
      <c r="E164" s="214" t="s">
        <v>1</v>
      </c>
      <c r="F164" s="215" t="s">
        <v>173</v>
      </c>
      <c r="G164" s="213"/>
      <c r="H164" s="216">
        <v>16.11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145</v>
      </c>
      <c r="AU164" s="222" t="s">
        <v>86</v>
      </c>
      <c r="AV164" s="14" t="s">
        <v>86</v>
      </c>
      <c r="AW164" s="14" t="s">
        <v>32</v>
      </c>
      <c r="AX164" s="14" t="s">
        <v>76</v>
      </c>
      <c r="AY164" s="222" t="s">
        <v>135</v>
      </c>
    </row>
    <row r="165" spans="1:65" s="15" customFormat="1" ht="11.25">
      <c r="B165" s="223"/>
      <c r="C165" s="224"/>
      <c r="D165" s="197" t="s">
        <v>145</v>
      </c>
      <c r="E165" s="225" t="s">
        <v>1</v>
      </c>
      <c r="F165" s="226" t="s">
        <v>148</v>
      </c>
      <c r="G165" s="224"/>
      <c r="H165" s="227">
        <v>16.11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AT165" s="233" t="s">
        <v>145</v>
      </c>
      <c r="AU165" s="233" t="s">
        <v>86</v>
      </c>
      <c r="AV165" s="15" t="s">
        <v>141</v>
      </c>
      <c r="AW165" s="15" t="s">
        <v>32</v>
      </c>
      <c r="AX165" s="15" t="s">
        <v>84</v>
      </c>
      <c r="AY165" s="233" t="s">
        <v>135</v>
      </c>
    </row>
    <row r="166" spans="1:65" s="2" customFormat="1" ht="16.5" customHeight="1">
      <c r="A166" s="34"/>
      <c r="B166" s="35"/>
      <c r="C166" s="234" t="s">
        <v>174</v>
      </c>
      <c r="D166" s="234" t="s">
        <v>175</v>
      </c>
      <c r="E166" s="235" t="s">
        <v>176</v>
      </c>
      <c r="F166" s="236" t="s">
        <v>177</v>
      </c>
      <c r="G166" s="237" t="s">
        <v>162</v>
      </c>
      <c r="H166" s="238">
        <v>32.22</v>
      </c>
      <c r="I166" s="239"/>
      <c r="J166" s="240">
        <f>ROUND(I166*H166,2)</f>
        <v>0</v>
      </c>
      <c r="K166" s="241"/>
      <c r="L166" s="242"/>
      <c r="M166" s="243" t="s">
        <v>1</v>
      </c>
      <c r="N166" s="244" t="s">
        <v>41</v>
      </c>
      <c r="O166" s="71"/>
      <c r="P166" s="193">
        <f>O166*H166</f>
        <v>0</v>
      </c>
      <c r="Q166" s="193">
        <v>1</v>
      </c>
      <c r="R166" s="193">
        <f>Q166*H166</f>
        <v>32.22</v>
      </c>
      <c r="S166" s="193">
        <v>0</v>
      </c>
      <c r="T166" s="194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5" t="s">
        <v>178</v>
      </c>
      <c r="AT166" s="195" t="s">
        <v>175</v>
      </c>
      <c r="AU166" s="195" t="s">
        <v>86</v>
      </c>
      <c r="AY166" s="17" t="s">
        <v>135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7" t="s">
        <v>84</v>
      </c>
      <c r="BK166" s="196">
        <f>ROUND(I166*H166,2)</f>
        <v>0</v>
      </c>
      <c r="BL166" s="17" t="s">
        <v>141</v>
      </c>
      <c r="BM166" s="195" t="s">
        <v>179</v>
      </c>
    </row>
    <row r="167" spans="1:65" s="2" customFormat="1" ht="11.25">
      <c r="A167" s="34"/>
      <c r="B167" s="35"/>
      <c r="C167" s="36"/>
      <c r="D167" s="197" t="s">
        <v>143</v>
      </c>
      <c r="E167" s="36"/>
      <c r="F167" s="198" t="s">
        <v>177</v>
      </c>
      <c r="G167" s="36"/>
      <c r="H167" s="36"/>
      <c r="I167" s="199"/>
      <c r="J167" s="36"/>
      <c r="K167" s="36"/>
      <c r="L167" s="39"/>
      <c r="M167" s="200"/>
      <c r="N167" s="201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143</v>
      </c>
      <c r="AU167" s="17" t="s">
        <v>86</v>
      </c>
    </row>
    <row r="168" spans="1:65" s="14" customFormat="1" ht="11.25">
      <c r="B168" s="212"/>
      <c r="C168" s="213"/>
      <c r="D168" s="197" t="s">
        <v>145</v>
      </c>
      <c r="E168" s="213"/>
      <c r="F168" s="215" t="s">
        <v>180</v>
      </c>
      <c r="G168" s="213"/>
      <c r="H168" s="216">
        <v>32.22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145</v>
      </c>
      <c r="AU168" s="222" t="s">
        <v>86</v>
      </c>
      <c r="AV168" s="14" t="s">
        <v>86</v>
      </c>
      <c r="AW168" s="14" t="s">
        <v>4</v>
      </c>
      <c r="AX168" s="14" t="s">
        <v>84</v>
      </c>
      <c r="AY168" s="222" t="s">
        <v>135</v>
      </c>
    </row>
    <row r="169" spans="1:65" s="12" customFormat="1" ht="22.9" customHeight="1">
      <c r="B169" s="167"/>
      <c r="C169" s="168"/>
      <c r="D169" s="169" t="s">
        <v>75</v>
      </c>
      <c r="E169" s="181" t="s">
        <v>153</v>
      </c>
      <c r="F169" s="181" t="s">
        <v>181</v>
      </c>
      <c r="G169" s="168"/>
      <c r="H169" s="168"/>
      <c r="I169" s="171"/>
      <c r="J169" s="182">
        <f>BK169</f>
        <v>0</v>
      </c>
      <c r="K169" s="168"/>
      <c r="L169" s="173"/>
      <c r="M169" s="174"/>
      <c r="N169" s="175"/>
      <c r="O169" s="175"/>
      <c r="P169" s="176">
        <f>SUM(P170:P185)</f>
        <v>0</v>
      </c>
      <c r="Q169" s="175"/>
      <c r="R169" s="176">
        <f>SUM(R170:R185)</f>
        <v>0.39887470000000003</v>
      </c>
      <c r="S169" s="175"/>
      <c r="T169" s="177">
        <f>SUM(T170:T185)</f>
        <v>0</v>
      </c>
      <c r="AR169" s="178" t="s">
        <v>84</v>
      </c>
      <c r="AT169" s="179" t="s">
        <v>75</v>
      </c>
      <c r="AU169" s="179" t="s">
        <v>84</v>
      </c>
      <c r="AY169" s="178" t="s">
        <v>135</v>
      </c>
      <c r="BK169" s="180">
        <f>SUM(BK170:BK185)</f>
        <v>0</v>
      </c>
    </row>
    <row r="170" spans="1:65" s="2" customFormat="1" ht="24.2" customHeight="1">
      <c r="A170" s="34"/>
      <c r="B170" s="35"/>
      <c r="C170" s="183" t="s">
        <v>182</v>
      </c>
      <c r="D170" s="183" t="s">
        <v>137</v>
      </c>
      <c r="E170" s="184" t="s">
        <v>183</v>
      </c>
      <c r="F170" s="185" t="s">
        <v>184</v>
      </c>
      <c r="G170" s="186" t="s">
        <v>185</v>
      </c>
      <c r="H170" s="187">
        <v>1.2450000000000001</v>
      </c>
      <c r="I170" s="188"/>
      <c r="J170" s="189">
        <f>ROUND(I170*H170,2)</f>
        <v>0</v>
      </c>
      <c r="K170" s="190"/>
      <c r="L170" s="39"/>
      <c r="M170" s="191" t="s">
        <v>1</v>
      </c>
      <c r="N170" s="192" t="s">
        <v>41</v>
      </c>
      <c r="O170" s="71"/>
      <c r="P170" s="193">
        <f>O170*H170</f>
        <v>0</v>
      </c>
      <c r="Q170" s="193">
        <v>0.15273999999999999</v>
      </c>
      <c r="R170" s="193">
        <f>Q170*H170</f>
        <v>0.19016130000000001</v>
      </c>
      <c r="S170" s="193">
        <v>0</v>
      </c>
      <c r="T170" s="19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5" t="s">
        <v>141</v>
      </c>
      <c r="AT170" s="195" t="s">
        <v>137</v>
      </c>
      <c r="AU170" s="195" t="s">
        <v>86</v>
      </c>
      <c r="AY170" s="17" t="s">
        <v>135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7" t="s">
        <v>84</v>
      </c>
      <c r="BK170" s="196">
        <f>ROUND(I170*H170,2)</f>
        <v>0</v>
      </c>
      <c r="BL170" s="17" t="s">
        <v>141</v>
      </c>
      <c r="BM170" s="195" t="s">
        <v>186</v>
      </c>
    </row>
    <row r="171" spans="1:65" s="2" customFormat="1" ht="19.5">
      <c r="A171" s="34"/>
      <c r="B171" s="35"/>
      <c r="C171" s="36"/>
      <c r="D171" s="197" t="s">
        <v>143</v>
      </c>
      <c r="E171" s="36"/>
      <c r="F171" s="198" t="s">
        <v>187</v>
      </c>
      <c r="G171" s="36"/>
      <c r="H171" s="36"/>
      <c r="I171" s="199"/>
      <c r="J171" s="36"/>
      <c r="K171" s="36"/>
      <c r="L171" s="39"/>
      <c r="M171" s="200"/>
      <c r="N171" s="201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143</v>
      </c>
      <c r="AU171" s="17" t="s">
        <v>86</v>
      </c>
    </row>
    <row r="172" spans="1:65" s="14" customFormat="1" ht="11.25">
      <c r="B172" s="212"/>
      <c r="C172" s="213"/>
      <c r="D172" s="197" t="s">
        <v>145</v>
      </c>
      <c r="E172" s="214" t="s">
        <v>1</v>
      </c>
      <c r="F172" s="215" t="s">
        <v>188</v>
      </c>
      <c r="G172" s="213"/>
      <c r="H172" s="216">
        <v>1.2450000000000001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145</v>
      </c>
      <c r="AU172" s="222" t="s">
        <v>86</v>
      </c>
      <c r="AV172" s="14" t="s">
        <v>86</v>
      </c>
      <c r="AW172" s="14" t="s">
        <v>32</v>
      </c>
      <c r="AX172" s="14" t="s">
        <v>76</v>
      </c>
      <c r="AY172" s="222" t="s">
        <v>135</v>
      </c>
    </row>
    <row r="173" spans="1:65" s="15" customFormat="1" ht="11.25">
      <c r="B173" s="223"/>
      <c r="C173" s="224"/>
      <c r="D173" s="197" t="s">
        <v>145</v>
      </c>
      <c r="E173" s="225" t="s">
        <v>1</v>
      </c>
      <c r="F173" s="226" t="s">
        <v>148</v>
      </c>
      <c r="G173" s="224"/>
      <c r="H173" s="227">
        <v>1.2450000000000001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145</v>
      </c>
      <c r="AU173" s="233" t="s">
        <v>86</v>
      </c>
      <c r="AV173" s="15" t="s">
        <v>141</v>
      </c>
      <c r="AW173" s="15" t="s">
        <v>32</v>
      </c>
      <c r="AX173" s="15" t="s">
        <v>84</v>
      </c>
      <c r="AY173" s="233" t="s">
        <v>135</v>
      </c>
    </row>
    <row r="174" spans="1:65" s="2" customFormat="1" ht="21.75" customHeight="1">
      <c r="A174" s="34"/>
      <c r="B174" s="35"/>
      <c r="C174" s="183" t="s">
        <v>178</v>
      </c>
      <c r="D174" s="183" t="s">
        <v>137</v>
      </c>
      <c r="E174" s="184" t="s">
        <v>189</v>
      </c>
      <c r="F174" s="185" t="s">
        <v>190</v>
      </c>
      <c r="G174" s="186" t="s">
        <v>191</v>
      </c>
      <c r="H174" s="187">
        <v>1</v>
      </c>
      <c r="I174" s="188"/>
      <c r="J174" s="189">
        <f>ROUND(I174*H174,2)</f>
        <v>0</v>
      </c>
      <c r="K174" s="190"/>
      <c r="L174" s="39"/>
      <c r="M174" s="191" t="s">
        <v>1</v>
      </c>
      <c r="N174" s="192" t="s">
        <v>41</v>
      </c>
      <c r="O174" s="71"/>
      <c r="P174" s="193">
        <f>O174*H174</f>
        <v>0</v>
      </c>
      <c r="Q174" s="193">
        <v>2.6280000000000001E-2</v>
      </c>
      <c r="R174" s="193">
        <f>Q174*H174</f>
        <v>2.6280000000000001E-2</v>
      </c>
      <c r="S174" s="193">
        <v>0</v>
      </c>
      <c r="T174" s="19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5" t="s">
        <v>141</v>
      </c>
      <c r="AT174" s="195" t="s">
        <v>137</v>
      </c>
      <c r="AU174" s="195" t="s">
        <v>86</v>
      </c>
      <c r="AY174" s="17" t="s">
        <v>135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7" t="s">
        <v>84</v>
      </c>
      <c r="BK174" s="196">
        <f>ROUND(I174*H174,2)</f>
        <v>0</v>
      </c>
      <c r="BL174" s="17" t="s">
        <v>141</v>
      </c>
      <c r="BM174" s="195" t="s">
        <v>192</v>
      </c>
    </row>
    <row r="175" spans="1:65" s="2" customFormat="1" ht="19.5">
      <c r="A175" s="34"/>
      <c r="B175" s="35"/>
      <c r="C175" s="36"/>
      <c r="D175" s="197" t="s">
        <v>143</v>
      </c>
      <c r="E175" s="36"/>
      <c r="F175" s="198" t="s">
        <v>193</v>
      </c>
      <c r="G175" s="36"/>
      <c r="H175" s="36"/>
      <c r="I175" s="199"/>
      <c r="J175" s="36"/>
      <c r="K175" s="36"/>
      <c r="L175" s="39"/>
      <c r="M175" s="200"/>
      <c r="N175" s="201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143</v>
      </c>
      <c r="AU175" s="17" t="s">
        <v>86</v>
      </c>
    </row>
    <row r="176" spans="1:65" s="2" customFormat="1" ht="21.75" customHeight="1">
      <c r="A176" s="34"/>
      <c r="B176" s="35"/>
      <c r="C176" s="183" t="s">
        <v>194</v>
      </c>
      <c r="D176" s="183" t="s">
        <v>137</v>
      </c>
      <c r="E176" s="184" t="s">
        <v>195</v>
      </c>
      <c r="F176" s="185" t="s">
        <v>196</v>
      </c>
      <c r="G176" s="186" t="s">
        <v>191</v>
      </c>
      <c r="H176" s="187">
        <v>2</v>
      </c>
      <c r="I176" s="188"/>
      <c r="J176" s="189">
        <f>ROUND(I176*H176,2)</f>
        <v>0</v>
      </c>
      <c r="K176" s="190"/>
      <c r="L176" s="39"/>
      <c r="M176" s="191" t="s">
        <v>1</v>
      </c>
      <c r="N176" s="192" t="s">
        <v>41</v>
      </c>
      <c r="O176" s="71"/>
      <c r="P176" s="193">
        <f>O176*H176</f>
        <v>0</v>
      </c>
      <c r="Q176" s="193">
        <v>3.4279999999999998E-2</v>
      </c>
      <c r="R176" s="193">
        <f>Q176*H176</f>
        <v>6.8559999999999996E-2</v>
      </c>
      <c r="S176" s="193">
        <v>0</v>
      </c>
      <c r="T176" s="19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5" t="s">
        <v>141</v>
      </c>
      <c r="AT176" s="195" t="s">
        <v>137</v>
      </c>
      <c r="AU176" s="195" t="s">
        <v>86</v>
      </c>
      <c r="AY176" s="17" t="s">
        <v>135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7" t="s">
        <v>84</v>
      </c>
      <c r="BK176" s="196">
        <f>ROUND(I176*H176,2)</f>
        <v>0</v>
      </c>
      <c r="BL176" s="17" t="s">
        <v>141</v>
      </c>
      <c r="BM176" s="195" t="s">
        <v>197</v>
      </c>
    </row>
    <row r="177" spans="1:65" s="2" customFormat="1" ht="19.5">
      <c r="A177" s="34"/>
      <c r="B177" s="35"/>
      <c r="C177" s="36"/>
      <c r="D177" s="197" t="s">
        <v>143</v>
      </c>
      <c r="E177" s="36"/>
      <c r="F177" s="198" t="s">
        <v>198</v>
      </c>
      <c r="G177" s="36"/>
      <c r="H177" s="36"/>
      <c r="I177" s="199"/>
      <c r="J177" s="36"/>
      <c r="K177" s="36"/>
      <c r="L177" s="39"/>
      <c r="M177" s="200"/>
      <c r="N177" s="201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143</v>
      </c>
      <c r="AU177" s="17" t="s">
        <v>86</v>
      </c>
    </row>
    <row r="178" spans="1:65" s="2" customFormat="1" ht="16.5" customHeight="1">
      <c r="A178" s="34"/>
      <c r="B178" s="35"/>
      <c r="C178" s="183" t="s">
        <v>199</v>
      </c>
      <c r="D178" s="183" t="s">
        <v>137</v>
      </c>
      <c r="E178" s="184" t="s">
        <v>200</v>
      </c>
      <c r="F178" s="185" t="s">
        <v>201</v>
      </c>
      <c r="G178" s="186" t="s">
        <v>185</v>
      </c>
      <c r="H178" s="187">
        <v>1.845</v>
      </c>
      <c r="I178" s="188"/>
      <c r="J178" s="189">
        <f>ROUND(I178*H178,2)</f>
        <v>0</v>
      </c>
      <c r="K178" s="190"/>
      <c r="L178" s="39"/>
      <c r="M178" s="191" t="s">
        <v>1</v>
      </c>
      <c r="N178" s="192" t="s">
        <v>41</v>
      </c>
      <c r="O178" s="71"/>
      <c r="P178" s="193">
        <f>O178*H178</f>
        <v>0</v>
      </c>
      <c r="Q178" s="193">
        <v>6.1719999999999997E-2</v>
      </c>
      <c r="R178" s="193">
        <f>Q178*H178</f>
        <v>0.1138734</v>
      </c>
      <c r="S178" s="193">
        <v>0</v>
      </c>
      <c r="T178" s="19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5" t="s">
        <v>141</v>
      </c>
      <c r="AT178" s="195" t="s">
        <v>137</v>
      </c>
      <c r="AU178" s="195" t="s">
        <v>86</v>
      </c>
      <c r="AY178" s="17" t="s">
        <v>135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7" t="s">
        <v>84</v>
      </c>
      <c r="BK178" s="196">
        <f>ROUND(I178*H178,2)</f>
        <v>0</v>
      </c>
      <c r="BL178" s="17" t="s">
        <v>141</v>
      </c>
      <c r="BM178" s="195" t="s">
        <v>202</v>
      </c>
    </row>
    <row r="179" spans="1:65" s="2" customFormat="1" ht="11.25">
      <c r="A179" s="34"/>
      <c r="B179" s="35"/>
      <c r="C179" s="36"/>
      <c r="D179" s="197" t="s">
        <v>143</v>
      </c>
      <c r="E179" s="36"/>
      <c r="F179" s="198" t="s">
        <v>203</v>
      </c>
      <c r="G179" s="36"/>
      <c r="H179" s="36"/>
      <c r="I179" s="199"/>
      <c r="J179" s="36"/>
      <c r="K179" s="36"/>
      <c r="L179" s="39"/>
      <c r="M179" s="200"/>
      <c r="N179" s="201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143</v>
      </c>
      <c r="AU179" s="17" t="s">
        <v>86</v>
      </c>
    </row>
    <row r="180" spans="1:65" s="14" customFormat="1" ht="11.25">
      <c r="B180" s="212"/>
      <c r="C180" s="213"/>
      <c r="D180" s="197" t="s">
        <v>145</v>
      </c>
      <c r="E180" s="214" t="s">
        <v>1</v>
      </c>
      <c r="F180" s="215" t="s">
        <v>204</v>
      </c>
      <c r="G180" s="213"/>
      <c r="H180" s="216">
        <v>1.845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145</v>
      </c>
      <c r="AU180" s="222" t="s">
        <v>86</v>
      </c>
      <c r="AV180" s="14" t="s">
        <v>86</v>
      </c>
      <c r="AW180" s="14" t="s">
        <v>32</v>
      </c>
      <c r="AX180" s="14" t="s">
        <v>76</v>
      </c>
      <c r="AY180" s="222" t="s">
        <v>135</v>
      </c>
    </row>
    <row r="181" spans="1:65" s="15" customFormat="1" ht="11.25">
      <c r="B181" s="223"/>
      <c r="C181" s="224"/>
      <c r="D181" s="197" t="s">
        <v>145</v>
      </c>
      <c r="E181" s="225" t="s">
        <v>1</v>
      </c>
      <c r="F181" s="226" t="s">
        <v>148</v>
      </c>
      <c r="G181" s="224"/>
      <c r="H181" s="227">
        <v>1.845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AT181" s="233" t="s">
        <v>145</v>
      </c>
      <c r="AU181" s="233" t="s">
        <v>86</v>
      </c>
      <c r="AV181" s="15" t="s">
        <v>141</v>
      </c>
      <c r="AW181" s="15" t="s">
        <v>32</v>
      </c>
      <c r="AX181" s="15" t="s">
        <v>84</v>
      </c>
      <c r="AY181" s="233" t="s">
        <v>135</v>
      </c>
    </row>
    <row r="182" spans="1:65" s="2" customFormat="1" ht="16.5" customHeight="1">
      <c r="A182" s="34"/>
      <c r="B182" s="35"/>
      <c r="C182" s="183" t="s">
        <v>205</v>
      </c>
      <c r="D182" s="183" t="s">
        <v>137</v>
      </c>
      <c r="E182" s="184" t="s">
        <v>206</v>
      </c>
      <c r="F182" s="185" t="s">
        <v>207</v>
      </c>
      <c r="G182" s="186" t="s">
        <v>191</v>
      </c>
      <c r="H182" s="187">
        <v>1</v>
      </c>
      <c r="I182" s="188"/>
      <c r="J182" s="189">
        <f>ROUND(I182*H182,2)</f>
        <v>0</v>
      </c>
      <c r="K182" s="190"/>
      <c r="L182" s="39"/>
      <c r="M182" s="191" t="s">
        <v>1</v>
      </c>
      <c r="N182" s="192" t="s">
        <v>41</v>
      </c>
      <c r="O182" s="71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5" t="s">
        <v>141</v>
      </c>
      <c r="AT182" s="195" t="s">
        <v>137</v>
      </c>
      <c r="AU182" s="195" t="s">
        <v>86</v>
      </c>
      <c r="AY182" s="17" t="s">
        <v>135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7" t="s">
        <v>84</v>
      </c>
      <c r="BK182" s="196">
        <f>ROUND(I182*H182,2)</f>
        <v>0</v>
      </c>
      <c r="BL182" s="17" t="s">
        <v>141</v>
      </c>
      <c r="BM182" s="195" t="s">
        <v>208</v>
      </c>
    </row>
    <row r="183" spans="1:65" s="2" customFormat="1" ht="11.25">
      <c r="A183" s="34"/>
      <c r="B183" s="35"/>
      <c r="C183" s="36"/>
      <c r="D183" s="197" t="s">
        <v>143</v>
      </c>
      <c r="E183" s="36"/>
      <c r="F183" s="198" t="s">
        <v>209</v>
      </c>
      <c r="G183" s="36"/>
      <c r="H183" s="36"/>
      <c r="I183" s="199"/>
      <c r="J183" s="36"/>
      <c r="K183" s="36"/>
      <c r="L183" s="39"/>
      <c r="M183" s="200"/>
      <c r="N183" s="201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143</v>
      </c>
      <c r="AU183" s="17" t="s">
        <v>86</v>
      </c>
    </row>
    <row r="184" spans="1:65" s="2" customFormat="1" ht="24.2" customHeight="1">
      <c r="A184" s="34"/>
      <c r="B184" s="35"/>
      <c r="C184" s="183" t="s">
        <v>8</v>
      </c>
      <c r="D184" s="183" t="s">
        <v>137</v>
      </c>
      <c r="E184" s="184" t="s">
        <v>210</v>
      </c>
      <c r="F184" s="185" t="s">
        <v>211</v>
      </c>
      <c r="G184" s="186" t="s">
        <v>212</v>
      </c>
      <c r="H184" s="187">
        <v>1</v>
      </c>
      <c r="I184" s="188"/>
      <c r="J184" s="189">
        <f>ROUND(I184*H184,2)</f>
        <v>0</v>
      </c>
      <c r="K184" s="190"/>
      <c r="L184" s="39"/>
      <c r="M184" s="191" t="s">
        <v>1</v>
      </c>
      <c r="N184" s="192" t="s">
        <v>41</v>
      </c>
      <c r="O184" s="71"/>
      <c r="P184" s="193">
        <f>O184*H184</f>
        <v>0</v>
      </c>
      <c r="Q184" s="193">
        <v>0</v>
      </c>
      <c r="R184" s="193">
        <f>Q184*H184</f>
        <v>0</v>
      </c>
      <c r="S184" s="193">
        <v>0</v>
      </c>
      <c r="T184" s="19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5" t="s">
        <v>141</v>
      </c>
      <c r="AT184" s="195" t="s">
        <v>137</v>
      </c>
      <c r="AU184" s="195" t="s">
        <v>86</v>
      </c>
      <c r="AY184" s="17" t="s">
        <v>135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7" t="s">
        <v>84</v>
      </c>
      <c r="BK184" s="196">
        <f>ROUND(I184*H184,2)</f>
        <v>0</v>
      </c>
      <c r="BL184" s="17" t="s">
        <v>141</v>
      </c>
      <c r="BM184" s="195" t="s">
        <v>213</v>
      </c>
    </row>
    <row r="185" spans="1:65" s="2" customFormat="1" ht="11.25">
      <c r="A185" s="34"/>
      <c r="B185" s="35"/>
      <c r="C185" s="36"/>
      <c r="D185" s="197" t="s">
        <v>143</v>
      </c>
      <c r="E185" s="36"/>
      <c r="F185" s="198" t="s">
        <v>211</v>
      </c>
      <c r="G185" s="36"/>
      <c r="H185" s="36"/>
      <c r="I185" s="199"/>
      <c r="J185" s="36"/>
      <c r="K185" s="36"/>
      <c r="L185" s="39"/>
      <c r="M185" s="200"/>
      <c r="N185" s="201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143</v>
      </c>
      <c r="AU185" s="17" t="s">
        <v>86</v>
      </c>
    </row>
    <row r="186" spans="1:65" s="12" customFormat="1" ht="22.9" customHeight="1">
      <c r="B186" s="167"/>
      <c r="C186" s="168"/>
      <c r="D186" s="169" t="s">
        <v>75</v>
      </c>
      <c r="E186" s="181" t="s">
        <v>141</v>
      </c>
      <c r="F186" s="181" t="s">
        <v>214</v>
      </c>
      <c r="G186" s="168"/>
      <c r="H186" s="168"/>
      <c r="I186" s="171"/>
      <c r="J186" s="182">
        <f>BK186</f>
        <v>0</v>
      </c>
      <c r="K186" s="168"/>
      <c r="L186" s="173"/>
      <c r="M186" s="174"/>
      <c r="N186" s="175"/>
      <c r="O186" s="175"/>
      <c r="P186" s="176">
        <f>SUM(P187:P191)</f>
        <v>0</v>
      </c>
      <c r="Q186" s="175"/>
      <c r="R186" s="176">
        <f>SUM(R187:R191)</f>
        <v>0</v>
      </c>
      <c r="S186" s="175"/>
      <c r="T186" s="177">
        <f>SUM(T187:T191)</f>
        <v>0</v>
      </c>
      <c r="AR186" s="178" t="s">
        <v>84</v>
      </c>
      <c r="AT186" s="179" t="s">
        <v>75</v>
      </c>
      <c r="AU186" s="179" t="s">
        <v>84</v>
      </c>
      <c r="AY186" s="178" t="s">
        <v>135</v>
      </c>
      <c r="BK186" s="180">
        <f>SUM(BK187:BK191)</f>
        <v>0</v>
      </c>
    </row>
    <row r="187" spans="1:65" s="2" customFormat="1" ht="24.2" customHeight="1">
      <c r="A187" s="34"/>
      <c r="B187" s="35"/>
      <c r="C187" s="183" t="s">
        <v>215</v>
      </c>
      <c r="D187" s="183" t="s">
        <v>137</v>
      </c>
      <c r="E187" s="184" t="s">
        <v>216</v>
      </c>
      <c r="F187" s="185" t="s">
        <v>217</v>
      </c>
      <c r="G187" s="186" t="s">
        <v>140</v>
      </c>
      <c r="H187" s="187">
        <v>8.0549999999999997</v>
      </c>
      <c r="I187" s="188"/>
      <c r="J187" s="189">
        <f>ROUND(I187*H187,2)</f>
        <v>0</v>
      </c>
      <c r="K187" s="190"/>
      <c r="L187" s="39"/>
      <c r="M187" s="191" t="s">
        <v>1</v>
      </c>
      <c r="N187" s="192" t="s">
        <v>41</v>
      </c>
      <c r="O187" s="71"/>
      <c r="P187" s="193">
        <f>O187*H187</f>
        <v>0</v>
      </c>
      <c r="Q187" s="193">
        <v>0</v>
      </c>
      <c r="R187" s="193">
        <f>Q187*H187</f>
        <v>0</v>
      </c>
      <c r="S187" s="193">
        <v>0</v>
      </c>
      <c r="T187" s="19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5" t="s">
        <v>141</v>
      </c>
      <c r="AT187" s="195" t="s">
        <v>137</v>
      </c>
      <c r="AU187" s="195" t="s">
        <v>86</v>
      </c>
      <c r="AY187" s="17" t="s">
        <v>135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7" t="s">
        <v>84</v>
      </c>
      <c r="BK187" s="196">
        <f>ROUND(I187*H187,2)</f>
        <v>0</v>
      </c>
      <c r="BL187" s="17" t="s">
        <v>141</v>
      </c>
      <c r="BM187" s="195" t="s">
        <v>218</v>
      </c>
    </row>
    <row r="188" spans="1:65" s="2" customFormat="1" ht="11.25">
      <c r="A188" s="34"/>
      <c r="B188" s="35"/>
      <c r="C188" s="36"/>
      <c r="D188" s="197" t="s">
        <v>143</v>
      </c>
      <c r="E188" s="36"/>
      <c r="F188" s="198" t="s">
        <v>217</v>
      </c>
      <c r="G188" s="36"/>
      <c r="H188" s="36"/>
      <c r="I188" s="199"/>
      <c r="J188" s="36"/>
      <c r="K188" s="36"/>
      <c r="L188" s="39"/>
      <c r="M188" s="200"/>
      <c r="N188" s="201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143</v>
      </c>
      <c r="AU188" s="17" t="s">
        <v>86</v>
      </c>
    </row>
    <row r="189" spans="1:65" s="13" customFormat="1" ht="11.25">
      <c r="B189" s="202"/>
      <c r="C189" s="203"/>
      <c r="D189" s="197" t="s">
        <v>145</v>
      </c>
      <c r="E189" s="204" t="s">
        <v>1</v>
      </c>
      <c r="F189" s="205" t="s">
        <v>219</v>
      </c>
      <c r="G189" s="203"/>
      <c r="H189" s="204" t="s">
        <v>1</v>
      </c>
      <c r="I189" s="206"/>
      <c r="J189" s="203"/>
      <c r="K189" s="203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145</v>
      </c>
      <c r="AU189" s="211" t="s">
        <v>86</v>
      </c>
      <c r="AV189" s="13" t="s">
        <v>84</v>
      </c>
      <c r="AW189" s="13" t="s">
        <v>32</v>
      </c>
      <c r="AX189" s="13" t="s">
        <v>76</v>
      </c>
      <c r="AY189" s="211" t="s">
        <v>135</v>
      </c>
    </row>
    <row r="190" spans="1:65" s="14" customFormat="1" ht="11.25">
      <c r="B190" s="212"/>
      <c r="C190" s="213"/>
      <c r="D190" s="197" t="s">
        <v>145</v>
      </c>
      <c r="E190" s="214" t="s">
        <v>1</v>
      </c>
      <c r="F190" s="215" t="s">
        <v>220</v>
      </c>
      <c r="G190" s="213"/>
      <c r="H190" s="216">
        <v>8.0549999999999997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145</v>
      </c>
      <c r="AU190" s="222" t="s">
        <v>86</v>
      </c>
      <c r="AV190" s="14" t="s">
        <v>86</v>
      </c>
      <c r="AW190" s="14" t="s">
        <v>32</v>
      </c>
      <c r="AX190" s="14" t="s">
        <v>76</v>
      </c>
      <c r="AY190" s="222" t="s">
        <v>135</v>
      </c>
    </row>
    <row r="191" spans="1:65" s="15" customFormat="1" ht="11.25">
      <c r="B191" s="223"/>
      <c r="C191" s="224"/>
      <c r="D191" s="197" t="s">
        <v>145</v>
      </c>
      <c r="E191" s="225" t="s">
        <v>1</v>
      </c>
      <c r="F191" s="226" t="s">
        <v>148</v>
      </c>
      <c r="G191" s="224"/>
      <c r="H191" s="227">
        <v>8.0549999999999997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AT191" s="233" t="s">
        <v>145</v>
      </c>
      <c r="AU191" s="233" t="s">
        <v>86</v>
      </c>
      <c r="AV191" s="15" t="s">
        <v>141</v>
      </c>
      <c r="AW191" s="15" t="s">
        <v>32</v>
      </c>
      <c r="AX191" s="15" t="s">
        <v>84</v>
      </c>
      <c r="AY191" s="233" t="s">
        <v>135</v>
      </c>
    </row>
    <row r="192" spans="1:65" s="12" customFormat="1" ht="22.9" customHeight="1">
      <c r="B192" s="167"/>
      <c r="C192" s="168"/>
      <c r="D192" s="169" t="s">
        <v>75</v>
      </c>
      <c r="E192" s="181" t="s">
        <v>174</v>
      </c>
      <c r="F192" s="181" t="s">
        <v>221</v>
      </c>
      <c r="G192" s="168"/>
      <c r="H192" s="168"/>
      <c r="I192" s="171"/>
      <c r="J192" s="182">
        <f>BK192</f>
        <v>0</v>
      </c>
      <c r="K192" s="168"/>
      <c r="L192" s="173"/>
      <c r="M192" s="174"/>
      <c r="N192" s="175"/>
      <c r="O192" s="175"/>
      <c r="P192" s="176">
        <f>SUM(P193:P249)</f>
        <v>0</v>
      </c>
      <c r="Q192" s="175"/>
      <c r="R192" s="176">
        <f>SUM(R193:R249)</f>
        <v>60.691146310000008</v>
      </c>
      <c r="S192" s="175"/>
      <c r="T192" s="177">
        <f>SUM(T193:T249)</f>
        <v>0</v>
      </c>
      <c r="AR192" s="178" t="s">
        <v>84</v>
      </c>
      <c r="AT192" s="179" t="s">
        <v>75</v>
      </c>
      <c r="AU192" s="179" t="s">
        <v>84</v>
      </c>
      <c r="AY192" s="178" t="s">
        <v>135</v>
      </c>
      <c r="BK192" s="180">
        <f>SUM(BK193:BK249)</f>
        <v>0</v>
      </c>
    </row>
    <row r="193" spans="1:65" s="2" customFormat="1" ht="16.5" customHeight="1">
      <c r="A193" s="34"/>
      <c r="B193" s="35"/>
      <c r="C193" s="183" t="s">
        <v>222</v>
      </c>
      <c r="D193" s="183" t="s">
        <v>137</v>
      </c>
      <c r="E193" s="184" t="s">
        <v>223</v>
      </c>
      <c r="F193" s="185" t="s">
        <v>224</v>
      </c>
      <c r="G193" s="186" t="s">
        <v>185</v>
      </c>
      <c r="H193" s="187">
        <v>105</v>
      </c>
      <c r="I193" s="188"/>
      <c r="J193" s="189">
        <f>ROUND(I193*H193,2)</f>
        <v>0</v>
      </c>
      <c r="K193" s="190"/>
      <c r="L193" s="39"/>
      <c r="M193" s="191" t="s">
        <v>1</v>
      </c>
      <c r="N193" s="192" t="s">
        <v>41</v>
      </c>
      <c r="O193" s="71"/>
      <c r="P193" s="193">
        <f>O193*H193</f>
        <v>0</v>
      </c>
      <c r="Q193" s="193">
        <v>6.4999999999999997E-3</v>
      </c>
      <c r="R193" s="193">
        <f>Q193*H193</f>
        <v>0.6825</v>
      </c>
      <c r="S193" s="193">
        <v>0</v>
      </c>
      <c r="T193" s="194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5" t="s">
        <v>141</v>
      </c>
      <c r="AT193" s="195" t="s">
        <v>137</v>
      </c>
      <c r="AU193" s="195" t="s">
        <v>86</v>
      </c>
      <c r="AY193" s="17" t="s">
        <v>135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7" t="s">
        <v>84</v>
      </c>
      <c r="BK193" s="196">
        <f>ROUND(I193*H193,2)</f>
        <v>0</v>
      </c>
      <c r="BL193" s="17" t="s">
        <v>141</v>
      </c>
      <c r="BM193" s="195" t="s">
        <v>225</v>
      </c>
    </row>
    <row r="194" spans="1:65" s="2" customFormat="1" ht="11.25">
      <c r="A194" s="34"/>
      <c r="B194" s="35"/>
      <c r="C194" s="36"/>
      <c r="D194" s="197" t="s">
        <v>143</v>
      </c>
      <c r="E194" s="36"/>
      <c r="F194" s="198" t="s">
        <v>226</v>
      </c>
      <c r="G194" s="36"/>
      <c r="H194" s="36"/>
      <c r="I194" s="199"/>
      <c r="J194" s="36"/>
      <c r="K194" s="36"/>
      <c r="L194" s="39"/>
      <c r="M194" s="200"/>
      <c r="N194" s="201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143</v>
      </c>
      <c r="AU194" s="17" t="s">
        <v>86</v>
      </c>
    </row>
    <row r="195" spans="1:65" s="13" customFormat="1" ht="11.25">
      <c r="B195" s="202"/>
      <c r="C195" s="203"/>
      <c r="D195" s="197" t="s">
        <v>145</v>
      </c>
      <c r="E195" s="204" t="s">
        <v>1</v>
      </c>
      <c r="F195" s="205" t="s">
        <v>227</v>
      </c>
      <c r="G195" s="203"/>
      <c r="H195" s="204" t="s">
        <v>1</v>
      </c>
      <c r="I195" s="206"/>
      <c r="J195" s="203"/>
      <c r="K195" s="203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145</v>
      </c>
      <c r="AU195" s="211" t="s">
        <v>86</v>
      </c>
      <c r="AV195" s="13" t="s">
        <v>84</v>
      </c>
      <c r="AW195" s="13" t="s">
        <v>32</v>
      </c>
      <c r="AX195" s="13" t="s">
        <v>76</v>
      </c>
      <c r="AY195" s="211" t="s">
        <v>135</v>
      </c>
    </row>
    <row r="196" spans="1:65" s="13" customFormat="1" ht="11.25">
      <c r="B196" s="202"/>
      <c r="C196" s="203"/>
      <c r="D196" s="197" t="s">
        <v>145</v>
      </c>
      <c r="E196" s="204" t="s">
        <v>1</v>
      </c>
      <c r="F196" s="205" t="s">
        <v>228</v>
      </c>
      <c r="G196" s="203"/>
      <c r="H196" s="204" t="s">
        <v>1</v>
      </c>
      <c r="I196" s="206"/>
      <c r="J196" s="203"/>
      <c r="K196" s="203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145</v>
      </c>
      <c r="AU196" s="211" t="s">
        <v>86</v>
      </c>
      <c r="AV196" s="13" t="s">
        <v>84</v>
      </c>
      <c r="AW196" s="13" t="s">
        <v>32</v>
      </c>
      <c r="AX196" s="13" t="s">
        <v>76</v>
      </c>
      <c r="AY196" s="211" t="s">
        <v>135</v>
      </c>
    </row>
    <row r="197" spans="1:65" s="14" customFormat="1" ht="11.25">
      <c r="B197" s="212"/>
      <c r="C197" s="213"/>
      <c r="D197" s="197" t="s">
        <v>145</v>
      </c>
      <c r="E197" s="214" t="s">
        <v>1</v>
      </c>
      <c r="F197" s="215" t="s">
        <v>229</v>
      </c>
      <c r="G197" s="213"/>
      <c r="H197" s="216">
        <v>105</v>
      </c>
      <c r="I197" s="217"/>
      <c r="J197" s="213"/>
      <c r="K197" s="213"/>
      <c r="L197" s="218"/>
      <c r="M197" s="219"/>
      <c r="N197" s="220"/>
      <c r="O197" s="220"/>
      <c r="P197" s="220"/>
      <c r="Q197" s="220"/>
      <c r="R197" s="220"/>
      <c r="S197" s="220"/>
      <c r="T197" s="221"/>
      <c r="AT197" s="222" t="s">
        <v>145</v>
      </c>
      <c r="AU197" s="222" t="s">
        <v>86</v>
      </c>
      <c r="AV197" s="14" t="s">
        <v>86</v>
      </c>
      <c r="AW197" s="14" t="s">
        <v>32</v>
      </c>
      <c r="AX197" s="14" t="s">
        <v>76</v>
      </c>
      <c r="AY197" s="222" t="s">
        <v>135</v>
      </c>
    </row>
    <row r="198" spans="1:65" s="15" customFormat="1" ht="11.25">
      <c r="B198" s="223"/>
      <c r="C198" s="224"/>
      <c r="D198" s="197" t="s">
        <v>145</v>
      </c>
      <c r="E198" s="225" t="s">
        <v>1</v>
      </c>
      <c r="F198" s="226" t="s">
        <v>148</v>
      </c>
      <c r="G198" s="224"/>
      <c r="H198" s="227">
        <v>105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AT198" s="233" t="s">
        <v>145</v>
      </c>
      <c r="AU198" s="233" t="s">
        <v>86</v>
      </c>
      <c r="AV198" s="15" t="s">
        <v>141</v>
      </c>
      <c r="AW198" s="15" t="s">
        <v>32</v>
      </c>
      <c r="AX198" s="15" t="s">
        <v>84</v>
      </c>
      <c r="AY198" s="233" t="s">
        <v>135</v>
      </c>
    </row>
    <row r="199" spans="1:65" s="2" customFormat="1" ht="16.5" customHeight="1">
      <c r="A199" s="34"/>
      <c r="B199" s="35"/>
      <c r="C199" s="183" t="s">
        <v>230</v>
      </c>
      <c r="D199" s="183" t="s">
        <v>137</v>
      </c>
      <c r="E199" s="184" t="s">
        <v>231</v>
      </c>
      <c r="F199" s="185" t="s">
        <v>232</v>
      </c>
      <c r="G199" s="186" t="s">
        <v>185</v>
      </c>
      <c r="H199" s="187">
        <v>105</v>
      </c>
      <c r="I199" s="188"/>
      <c r="J199" s="189">
        <f>ROUND(I199*H199,2)</f>
        <v>0</v>
      </c>
      <c r="K199" s="190"/>
      <c r="L199" s="39"/>
      <c r="M199" s="191" t="s">
        <v>1</v>
      </c>
      <c r="N199" s="192" t="s">
        <v>41</v>
      </c>
      <c r="O199" s="71"/>
      <c r="P199" s="193">
        <f>O199*H199</f>
        <v>0</v>
      </c>
      <c r="Q199" s="193">
        <v>1.7330000000000002E-2</v>
      </c>
      <c r="R199" s="193">
        <f>Q199*H199</f>
        <v>1.8196500000000002</v>
      </c>
      <c r="S199" s="193">
        <v>0</v>
      </c>
      <c r="T199" s="19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5" t="s">
        <v>141</v>
      </c>
      <c r="AT199" s="195" t="s">
        <v>137</v>
      </c>
      <c r="AU199" s="195" t="s">
        <v>86</v>
      </c>
      <c r="AY199" s="17" t="s">
        <v>135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7" t="s">
        <v>84</v>
      </c>
      <c r="BK199" s="196">
        <f>ROUND(I199*H199,2)</f>
        <v>0</v>
      </c>
      <c r="BL199" s="17" t="s">
        <v>141</v>
      </c>
      <c r="BM199" s="195" t="s">
        <v>233</v>
      </c>
    </row>
    <row r="200" spans="1:65" s="2" customFormat="1" ht="19.5">
      <c r="A200" s="34"/>
      <c r="B200" s="35"/>
      <c r="C200" s="36"/>
      <c r="D200" s="197" t="s">
        <v>143</v>
      </c>
      <c r="E200" s="36"/>
      <c r="F200" s="198" t="s">
        <v>234</v>
      </c>
      <c r="G200" s="36"/>
      <c r="H200" s="36"/>
      <c r="I200" s="199"/>
      <c r="J200" s="36"/>
      <c r="K200" s="36"/>
      <c r="L200" s="39"/>
      <c r="M200" s="200"/>
      <c r="N200" s="201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143</v>
      </c>
      <c r="AU200" s="17" t="s">
        <v>86</v>
      </c>
    </row>
    <row r="201" spans="1:65" s="13" customFormat="1" ht="11.25">
      <c r="B201" s="202"/>
      <c r="C201" s="203"/>
      <c r="D201" s="197" t="s">
        <v>145</v>
      </c>
      <c r="E201" s="204" t="s">
        <v>1</v>
      </c>
      <c r="F201" s="205" t="s">
        <v>227</v>
      </c>
      <c r="G201" s="203"/>
      <c r="H201" s="204" t="s">
        <v>1</v>
      </c>
      <c r="I201" s="206"/>
      <c r="J201" s="203"/>
      <c r="K201" s="203"/>
      <c r="L201" s="207"/>
      <c r="M201" s="208"/>
      <c r="N201" s="209"/>
      <c r="O201" s="209"/>
      <c r="P201" s="209"/>
      <c r="Q201" s="209"/>
      <c r="R201" s="209"/>
      <c r="S201" s="209"/>
      <c r="T201" s="210"/>
      <c r="AT201" s="211" t="s">
        <v>145</v>
      </c>
      <c r="AU201" s="211" t="s">
        <v>86</v>
      </c>
      <c r="AV201" s="13" t="s">
        <v>84</v>
      </c>
      <c r="AW201" s="13" t="s">
        <v>32</v>
      </c>
      <c r="AX201" s="13" t="s">
        <v>76</v>
      </c>
      <c r="AY201" s="211" t="s">
        <v>135</v>
      </c>
    </row>
    <row r="202" spans="1:65" s="13" customFormat="1" ht="11.25">
      <c r="B202" s="202"/>
      <c r="C202" s="203"/>
      <c r="D202" s="197" t="s">
        <v>145</v>
      </c>
      <c r="E202" s="204" t="s">
        <v>1</v>
      </c>
      <c r="F202" s="205" t="s">
        <v>228</v>
      </c>
      <c r="G202" s="203"/>
      <c r="H202" s="204" t="s">
        <v>1</v>
      </c>
      <c r="I202" s="206"/>
      <c r="J202" s="203"/>
      <c r="K202" s="203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145</v>
      </c>
      <c r="AU202" s="211" t="s">
        <v>86</v>
      </c>
      <c r="AV202" s="13" t="s">
        <v>84</v>
      </c>
      <c r="AW202" s="13" t="s">
        <v>32</v>
      </c>
      <c r="AX202" s="13" t="s">
        <v>76</v>
      </c>
      <c r="AY202" s="211" t="s">
        <v>135</v>
      </c>
    </row>
    <row r="203" spans="1:65" s="14" customFormat="1" ht="11.25">
      <c r="B203" s="212"/>
      <c r="C203" s="213"/>
      <c r="D203" s="197" t="s">
        <v>145</v>
      </c>
      <c r="E203" s="214" t="s">
        <v>1</v>
      </c>
      <c r="F203" s="215" t="s">
        <v>229</v>
      </c>
      <c r="G203" s="213"/>
      <c r="H203" s="216">
        <v>105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145</v>
      </c>
      <c r="AU203" s="222" t="s">
        <v>86</v>
      </c>
      <c r="AV203" s="14" t="s">
        <v>86</v>
      </c>
      <c r="AW203" s="14" t="s">
        <v>32</v>
      </c>
      <c r="AX203" s="14" t="s">
        <v>76</v>
      </c>
      <c r="AY203" s="222" t="s">
        <v>135</v>
      </c>
    </row>
    <row r="204" spans="1:65" s="15" customFormat="1" ht="11.25">
      <c r="B204" s="223"/>
      <c r="C204" s="224"/>
      <c r="D204" s="197" t="s">
        <v>145</v>
      </c>
      <c r="E204" s="225" t="s">
        <v>1</v>
      </c>
      <c r="F204" s="226" t="s">
        <v>148</v>
      </c>
      <c r="G204" s="224"/>
      <c r="H204" s="227">
        <v>105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AT204" s="233" t="s">
        <v>145</v>
      </c>
      <c r="AU204" s="233" t="s">
        <v>86</v>
      </c>
      <c r="AV204" s="15" t="s">
        <v>141</v>
      </c>
      <c r="AW204" s="15" t="s">
        <v>32</v>
      </c>
      <c r="AX204" s="15" t="s">
        <v>84</v>
      </c>
      <c r="AY204" s="233" t="s">
        <v>135</v>
      </c>
    </row>
    <row r="205" spans="1:65" s="2" customFormat="1" ht="21.75" customHeight="1">
      <c r="A205" s="34"/>
      <c r="B205" s="35"/>
      <c r="C205" s="183" t="s">
        <v>235</v>
      </c>
      <c r="D205" s="183" t="s">
        <v>137</v>
      </c>
      <c r="E205" s="184" t="s">
        <v>236</v>
      </c>
      <c r="F205" s="185" t="s">
        <v>237</v>
      </c>
      <c r="G205" s="186" t="s">
        <v>140</v>
      </c>
      <c r="H205" s="187">
        <v>10.037000000000003</v>
      </c>
      <c r="I205" s="188"/>
      <c r="J205" s="189">
        <f>ROUND(I205*H205,2)</f>
        <v>0</v>
      </c>
      <c r="K205" s="190"/>
      <c r="L205" s="39"/>
      <c r="M205" s="191" t="s">
        <v>1</v>
      </c>
      <c r="N205" s="192" t="s">
        <v>41</v>
      </c>
      <c r="O205" s="71"/>
      <c r="P205" s="193">
        <f>O205*H205</f>
        <v>0</v>
      </c>
      <c r="Q205" s="193">
        <v>2.5018699999999998</v>
      </c>
      <c r="R205" s="193">
        <f>Q205*H205</f>
        <v>25.111269190000005</v>
      </c>
      <c r="S205" s="193">
        <v>0</v>
      </c>
      <c r="T205" s="19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5" t="s">
        <v>141</v>
      </c>
      <c r="AT205" s="195" t="s">
        <v>137</v>
      </c>
      <c r="AU205" s="195" t="s">
        <v>86</v>
      </c>
      <c r="AY205" s="17" t="s">
        <v>135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7" t="s">
        <v>84</v>
      </c>
      <c r="BK205" s="196">
        <f>ROUND(I205*H205,2)</f>
        <v>0</v>
      </c>
      <c r="BL205" s="17" t="s">
        <v>141</v>
      </c>
      <c r="BM205" s="195" t="s">
        <v>238</v>
      </c>
    </row>
    <row r="206" spans="1:65" s="2" customFormat="1" ht="11.25">
      <c r="A206" s="34"/>
      <c r="B206" s="35"/>
      <c r="C206" s="36"/>
      <c r="D206" s="197" t="s">
        <v>143</v>
      </c>
      <c r="E206" s="36"/>
      <c r="F206" s="198" t="s">
        <v>239</v>
      </c>
      <c r="G206" s="36"/>
      <c r="H206" s="36"/>
      <c r="I206" s="199"/>
      <c r="J206" s="36"/>
      <c r="K206" s="36"/>
      <c r="L206" s="39"/>
      <c r="M206" s="200"/>
      <c r="N206" s="201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143</v>
      </c>
      <c r="AU206" s="17" t="s">
        <v>86</v>
      </c>
    </row>
    <row r="207" spans="1:65" s="13" customFormat="1" ht="11.25">
      <c r="B207" s="202"/>
      <c r="C207" s="203"/>
      <c r="D207" s="197" t="s">
        <v>145</v>
      </c>
      <c r="E207" s="204" t="s">
        <v>1</v>
      </c>
      <c r="F207" s="205" t="s">
        <v>240</v>
      </c>
      <c r="G207" s="203"/>
      <c r="H207" s="204" t="s">
        <v>1</v>
      </c>
      <c r="I207" s="206"/>
      <c r="J207" s="203"/>
      <c r="K207" s="203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145</v>
      </c>
      <c r="AU207" s="211" t="s">
        <v>86</v>
      </c>
      <c r="AV207" s="13" t="s">
        <v>84</v>
      </c>
      <c r="AW207" s="13" t="s">
        <v>32</v>
      </c>
      <c r="AX207" s="13" t="s">
        <v>76</v>
      </c>
      <c r="AY207" s="211" t="s">
        <v>135</v>
      </c>
    </row>
    <row r="208" spans="1:65" s="13" customFormat="1" ht="11.25">
      <c r="B208" s="202"/>
      <c r="C208" s="203"/>
      <c r="D208" s="197" t="s">
        <v>145</v>
      </c>
      <c r="E208" s="204" t="s">
        <v>1</v>
      </c>
      <c r="F208" s="205" t="s">
        <v>241</v>
      </c>
      <c r="G208" s="203"/>
      <c r="H208" s="204" t="s">
        <v>1</v>
      </c>
      <c r="I208" s="206"/>
      <c r="J208" s="203"/>
      <c r="K208" s="203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145</v>
      </c>
      <c r="AU208" s="211" t="s">
        <v>86</v>
      </c>
      <c r="AV208" s="13" t="s">
        <v>84</v>
      </c>
      <c r="AW208" s="13" t="s">
        <v>32</v>
      </c>
      <c r="AX208" s="13" t="s">
        <v>76</v>
      </c>
      <c r="AY208" s="211" t="s">
        <v>135</v>
      </c>
    </row>
    <row r="209" spans="1:65" s="14" customFormat="1" ht="11.25">
      <c r="B209" s="212"/>
      <c r="C209" s="213"/>
      <c r="D209" s="197" t="s">
        <v>145</v>
      </c>
      <c r="E209" s="214" t="s">
        <v>1</v>
      </c>
      <c r="F209" s="215" t="s">
        <v>242</v>
      </c>
      <c r="G209" s="213"/>
      <c r="H209" s="216">
        <v>0.314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145</v>
      </c>
      <c r="AU209" s="222" t="s">
        <v>86</v>
      </c>
      <c r="AV209" s="14" t="s">
        <v>86</v>
      </c>
      <c r="AW209" s="14" t="s">
        <v>32</v>
      </c>
      <c r="AX209" s="14" t="s">
        <v>76</v>
      </c>
      <c r="AY209" s="222" t="s">
        <v>135</v>
      </c>
    </row>
    <row r="210" spans="1:65" s="14" customFormat="1" ht="22.5">
      <c r="B210" s="212"/>
      <c r="C210" s="213"/>
      <c r="D210" s="197" t="s">
        <v>145</v>
      </c>
      <c r="E210" s="214" t="s">
        <v>1</v>
      </c>
      <c r="F210" s="215" t="s">
        <v>243</v>
      </c>
      <c r="G210" s="213"/>
      <c r="H210" s="216">
        <v>6.9669999999999996</v>
      </c>
      <c r="I210" s="217"/>
      <c r="J210" s="213"/>
      <c r="K210" s="213"/>
      <c r="L210" s="218"/>
      <c r="M210" s="219"/>
      <c r="N210" s="220"/>
      <c r="O210" s="220"/>
      <c r="P210" s="220"/>
      <c r="Q210" s="220"/>
      <c r="R210" s="220"/>
      <c r="S210" s="220"/>
      <c r="T210" s="221"/>
      <c r="AT210" s="222" t="s">
        <v>145</v>
      </c>
      <c r="AU210" s="222" t="s">
        <v>86</v>
      </c>
      <c r="AV210" s="14" t="s">
        <v>86</v>
      </c>
      <c r="AW210" s="14" t="s">
        <v>32</v>
      </c>
      <c r="AX210" s="14" t="s">
        <v>76</v>
      </c>
      <c r="AY210" s="222" t="s">
        <v>135</v>
      </c>
    </row>
    <row r="211" spans="1:65" s="14" customFormat="1" ht="11.25">
      <c r="B211" s="212"/>
      <c r="C211" s="213"/>
      <c r="D211" s="197" t="s">
        <v>145</v>
      </c>
      <c r="E211" s="214" t="s">
        <v>1</v>
      </c>
      <c r="F211" s="215" t="s">
        <v>244</v>
      </c>
      <c r="G211" s="213"/>
      <c r="H211" s="216">
        <v>2.0139999999999998</v>
      </c>
      <c r="I211" s="217"/>
      <c r="J211" s="213"/>
      <c r="K211" s="213"/>
      <c r="L211" s="218"/>
      <c r="M211" s="219"/>
      <c r="N211" s="220"/>
      <c r="O211" s="220"/>
      <c r="P211" s="220"/>
      <c r="Q211" s="220"/>
      <c r="R211" s="220"/>
      <c r="S211" s="220"/>
      <c r="T211" s="221"/>
      <c r="AT211" s="222" t="s">
        <v>145</v>
      </c>
      <c r="AU211" s="222" t="s">
        <v>86</v>
      </c>
      <c r="AV211" s="14" t="s">
        <v>86</v>
      </c>
      <c r="AW211" s="14" t="s">
        <v>32</v>
      </c>
      <c r="AX211" s="14" t="s">
        <v>76</v>
      </c>
      <c r="AY211" s="222" t="s">
        <v>135</v>
      </c>
    </row>
    <row r="212" spans="1:65" s="13" customFormat="1" ht="11.25">
      <c r="B212" s="202"/>
      <c r="C212" s="203"/>
      <c r="D212" s="197" t="s">
        <v>145</v>
      </c>
      <c r="E212" s="204" t="s">
        <v>1</v>
      </c>
      <c r="F212" s="205" t="s">
        <v>245</v>
      </c>
      <c r="G212" s="203"/>
      <c r="H212" s="204" t="s">
        <v>1</v>
      </c>
      <c r="I212" s="206"/>
      <c r="J212" s="203"/>
      <c r="K212" s="203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145</v>
      </c>
      <c r="AU212" s="211" t="s">
        <v>86</v>
      </c>
      <c r="AV212" s="13" t="s">
        <v>84</v>
      </c>
      <c r="AW212" s="13" t="s">
        <v>32</v>
      </c>
      <c r="AX212" s="13" t="s">
        <v>76</v>
      </c>
      <c r="AY212" s="211" t="s">
        <v>135</v>
      </c>
    </row>
    <row r="213" spans="1:65" s="14" customFormat="1" ht="11.25">
      <c r="B213" s="212"/>
      <c r="C213" s="213"/>
      <c r="D213" s="197" t="s">
        <v>145</v>
      </c>
      <c r="E213" s="214" t="s">
        <v>1</v>
      </c>
      <c r="F213" s="215" t="s">
        <v>246</v>
      </c>
      <c r="G213" s="213"/>
      <c r="H213" s="216">
        <v>0.74199999999999999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1"/>
      <c r="AT213" s="222" t="s">
        <v>145</v>
      </c>
      <c r="AU213" s="222" t="s">
        <v>86</v>
      </c>
      <c r="AV213" s="14" t="s">
        <v>86</v>
      </c>
      <c r="AW213" s="14" t="s">
        <v>32</v>
      </c>
      <c r="AX213" s="14" t="s">
        <v>76</v>
      </c>
      <c r="AY213" s="222" t="s">
        <v>135</v>
      </c>
    </row>
    <row r="214" spans="1:65" s="15" customFormat="1" ht="11.25">
      <c r="B214" s="223"/>
      <c r="C214" s="224"/>
      <c r="D214" s="197" t="s">
        <v>145</v>
      </c>
      <c r="E214" s="225" t="s">
        <v>1</v>
      </c>
      <c r="F214" s="226" t="s">
        <v>148</v>
      </c>
      <c r="G214" s="224"/>
      <c r="H214" s="227">
        <v>10.036999999999997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AT214" s="233" t="s">
        <v>145</v>
      </c>
      <c r="AU214" s="233" t="s">
        <v>86</v>
      </c>
      <c r="AV214" s="15" t="s">
        <v>141</v>
      </c>
      <c r="AW214" s="15" t="s">
        <v>32</v>
      </c>
      <c r="AX214" s="15" t="s">
        <v>84</v>
      </c>
      <c r="AY214" s="233" t="s">
        <v>135</v>
      </c>
    </row>
    <row r="215" spans="1:65" s="2" customFormat="1" ht="21.75" customHeight="1">
      <c r="A215" s="34"/>
      <c r="B215" s="35"/>
      <c r="C215" s="183" t="s">
        <v>247</v>
      </c>
      <c r="D215" s="183" t="s">
        <v>137</v>
      </c>
      <c r="E215" s="184" t="s">
        <v>248</v>
      </c>
      <c r="F215" s="185" t="s">
        <v>249</v>
      </c>
      <c r="G215" s="186" t="s">
        <v>140</v>
      </c>
      <c r="H215" s="187">
        <v>12.545</v>
      </c>
      <c r="I215" s="188"/>
      <c r="J215" s="189">
        <f>ROUND(I215*H215,2)</f>
        <v>0</v>
      </c>
      <c r="K215" s="190"/>
      <c r="L215" s="39"/>
      <c r="M215" s="191" t="s">
        <v>1</v>
      </c>
      <c r="N215" s="192" t="s">
        <v>41</v>
      </c>
      <c r="O215" s="71"/>
      <c r="P215" s="193">
        <f>O215*H215</f>
        <v>0</v>
      </c>
      <c r="Q215" s="193">
        <v>2.5018699999999998</v>
      </c>
      <c r="R215" s="193">
        <f>Q215*H215</f>
        <v>31.385959149999998</v>
      </c>
      <c r="S215" s="193">
        <v>0</v>
      </c>
      <c r="T215" s="19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5" t="s">
        <v>141</v>
      </c>
      <c r="AT215" s="195" t="s">
        <v>137</v>
      </c>
      <c r="AU215" s="195" t="s">
        <v>86</v>
      </c>
      <c r="AY215" s="17" t="s">
        <v>135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7" t="s">
        <v>84</v>
      </c>
      <c r="BK215" s="196">
        <f>ROUND(I215*H215,2)</f>
        <v>0</v>
      </c>
      <c r="BL215" s="17" t="s">
        <v>141</v>
      </c>
      <c r="BM215" s="195" t="s">
        <v>250</v>
      </c>
    </row>
    <row r="216" spans="1:65" s="2" customFormat="1" ht="11.25">
      <c r="A216" s="34"/>
      <c r="B216" s="35"/>
      <c r="C216" s="36"/>
      <c r="D216" s="197" t="s">
        <v>143</v>
      </c>
      <c r="E216" s="36"/>
      <c r="F216" s="198" t="s">
        <v>251</v>
      </c>
      <c r="G216" s="36"/>
      <c r="H216" s="36"/>
      <c r="I216" s="199"/>
      <c r="J216" s="36"/>
      <c r="K216" s="36"/>
      <c r="L216" s="39"/>
      <c r="M216" s="200"/>
      <c r="N216" s="201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143</v>
      </c>
      <c r="AU216" s="17" t="s">
        <v>86</v>
      </c>
    </row>
    <row r="217" spans="1:65" s="13" customFormat="1" ht="11.25">
      <c r="B217" s="202"/>
      <c r="C217" s="203"/>
      <c r="D217" s="197" t="s">
        <v>145</v>
      </c>
      <c r="E217" s="204" t="s">
        <v>1</v>
      </c>
      <c r="F217" s="205" t="s">
        <v>240</v>
      </c>
      <c r="G217" s="203"/>
      <c r="H217" s="204" t="s">
        <v>1</v>
      </c>
      <c r="I217" s="206"/>
      <c r="J217" s="203"/>
      <c r="K217" s="203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145</v>
      </c>
      <c r="AU217" s="211" t="s">
        <v>86</v>
      </c>
      <c r="AV217" s="13" t="s">
        <v>84</v>
      </c>
      <c r="AW217" s="13" t="s">
        <v>32</v>
      </c>
      <c r="AX217" s="13" t="s">
        <v>76</v>
      </c>
      <c r="AY217" s="211" t="s">
        <v>135</v>
      </c>
    </row>
    <row r="218" spans="1:65" s="13" customFormat="1" ht="11.25">
      <c r="B218" s="202"/>
      <c r="C218" s="203"/>
      <c r="D218" s="197" t="s">
        <v>145</v>
      </c>
      <c r="E218" s="204" t="s">
        <v>1</v>
      </c>
      <c r="F218" s="205" t="s">
        <v>241</v>
      </c>
      <c r="G218" s="203"/>
      <c r="H218" s="204" t="s">
        <v>1</v>
      </c>
      <c r="I218" s="206"/>
      <c r="J218" s="203"/>
      <c r="K218" s="203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145</v>
      </c>
      <c r="AU218" s="211" t="s">
        <v>86</v>
      </c>
      <c r="AV218" s="13" t="s">
        <v>84</v>
      </c>
      <c r="AW218" s="13" t="s">
        <v>32</v>
      </c>
      <c r="AX218" s="13" t="s">
        <v>76</v>
      </c>
      <c r="AY218" s="211" t="s">
        <v>135</v>
      </c>
    </row>
    <row r="219" spans="1:65" s="14" customFormat="1" ht="11.25">
      <c r="B219" s="212"/>
      <c r="C219" s="213"/>
      <c r="D219" s="197" t="s">
        <v>145</v>
      </c>
      <c r="E219" s="214" t="s">
        <v>1</v>
      </c>
      <c r="F219" s="215" t="s">
        <v>252</v>
      </c>
      <c r="G219" s="213"/>
      <c r="H219" s="216">
        <v>0.39200000000000002</v>
      </c>
      <c r="I219" s="217"/>
      <c r="J219" s="213"/>
      <c r="K219" s="213"/>
      <c r="L219" s="218"/>
      <c r="M219" s="219"/>
      <c r="N219" s="220"/>
      <c r="O219" s="220"/>
      <c r="P219" s="220"/>
      <c r="Q219" s="220"/>
      <c r="R219" s="220"/>
      <c r="S219" s="220"/>
      <c r="T219" s="221"/>
      <c r="AT219" s="222" t="s">
        <v>145</v>
      </c>
      <c r="AU219" s="222" t="s">
        <v>86</v>
      </c>
      <c r="AV219" s="14" t="s">
        <v>86</v>
      </c>
      <c r="AW219" s="14" t="s">
        <v>32</v>
      </c>
      <c r="AX219" s="14" t="s">
        <v>76</v>
      </c>
      <c r="AY219" s="222" t="s">
        <v>135</v>
      </c>
    </row>
    <row r="220" spans="1:65" s="14" customFormat="1" ht="22.5">
      <c r="B220" s="212"/>
      <c r="C220" s="213"/>
      <c r="D220" s="197" t="s">
        <v>145</v>
      </c>
      <c r="E220" s="214" t="s">
        <v>1</v>
      </c>
      <c r="F220" s="215" t="s">
        <v>253</v>
      </c>
      <c r="G220" s="213"/>
      <c r="H220" s="216">
        <v>8.7080000000000002</v>
      </c>
      <c r="I220" s="217"/>
      <c r="J220" s="213"/>
      <c r="K220" s="213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145</v>
      </c>
      <c r="AU220" s="222" t="s">
        <v>86</v>
      </c>
      <c r="AV220" s="14" t="s">
        <v>86</v>
      </c>
      <c r="AW220" s="14" t="s">
        <v>32</v>
      </c>
      <c r="AX220" s="14" t="s">
        <v>76</v>
      </c>
      <c r="AY220" s="222" t="s">
        <v>135</v>
      </c>
    </row>
    <row r="221" spans="1:65" s="14" customFormat="1" ht="11.25">
      <c r="B221" s="212"/>
      <c r="C221" s="213"/>
      <c r="D221" s="197" t="s">
        <v>145</v>
      </c>
      <c r="E221" s="214" t="s">
        <v>1</v>
      </c>
      <c r="F221" s="215" t="s">
        <v>254</v>
      </c>
      <c r="G221" s="213"/>
      <c r="H221" s="216">
        <v>2.5169999999999999</v>
      </c>
      <c r="I221" s="217"/>
      <c r="J221" s="213"/>
      <c r="K221" s="213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145</v>
      </c>
      <c r="AU221" s="222" t="s">
        <v>86</v>
      </c>
      <c r="AV221" s="14" t="s">
        <v>86</v>
      </c>
      <c r="AW221" s="14" t="s">
        <v>32</v>
      </c>
      <c r="AX221" s="14" t="s">
        <v>76</v>
      </c>
      <c r="AY221" s="222" t="s">
        <v>135</v>
      </c>
    </row>
    <row r="222" spans="1:65" s="13" customFormat="1" ht="11.25">
      <c r="B222" s="202"/>
      <c r="C222" s="203"/>
      <c r="D222" s="197" t="s">
        <v>145</v>
      </c>
      <c r="E222" s="204" t="s">
        <v>1</v>
      </c>
      <c r="F222" s="205" t="s">
        <v>245</v>
      </c>
      <c r="G222" s="203"/>
      <c r="H222" s="204" t="s">
        <v>1</v>
      </c>
      <c r="I222" s="206"/>
      <c r="J222" s="203"/>
      <c r="K222" s="203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145</v>
      </c>
      <c r="AU222" s="211" t="s">
        <v>86</v>
      </c>
      <c r="AV222" s="13" t="s">
        <v>84</v>
      </c>
      <c r="AW222" s="13" t="s">
        <v>32</v>
      </c>
      <c r="AX222" s="13" t="s">
        <v>76</v>
      </c>
      <c r="AY222" s="211" t="s">
        <v>135</v>
      </c>
    </row>
    <row r="223" spans="1:65" s="14" customFormat="1" ht="11.25">
      <c r="B223" s="212"/>
      <c r="C223" s="213"/>
      <c r="D223" s="197" t="s">
        <v>145</v>
      </c>
      <c r="E223" s="214" t="s">
        <v>1</v>
      </c>
      <c r="F223" s="215" t="s">
        <v>255</v>
      </c>
      <c r="G223" s="213"/>
      <c r="H223" s="216">
        <v>0.92800000000000016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145</v>
      </c>
      <c r="AU223" s="222" t="s">
        <v>86</v>
      </c>
      <c r="AV223" s="14" t="s">
        <v>86</v>
      </c>
      <c r="AW223" s="14" t="s">
        <v>32</v>
      </c>
      <c r="AX223" s="14" t="s">
        <v>76</v>
      </c>
      <c r="AY223" s="222" t="s">
        <v>135</v>
      </c>
    </row>
    <row r="224" spans="1:65" s="15" customFormat="1" ht="11.25">
      <c r="B224" s="223"/>
      <c r="C224" s="224"/>
      <c r="D224" s="197" t="s">
        <v>145</v>
      </c>
      <c r="E224" s="225" t="s">
        <v>1</v>
      </c>
      <c r="F224" s="226" t="s">
        <v>148</v>
      </c>
      <c r="G224" s="224"/>
      <c r="H224" s="227">
        <v>12.545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AT224" s="233" t="s">
        <v>145</v>
      </c>
      <c r="AU224" s="233" t="s">
        <v>86</v>
      </c>
      <c r="AV224" s="15" t="s">
        <v>141</v>
      </c>
      <c r="AW224" s="15" t="s">
        <v>32</v>
      </c>
      <c r="AX224" s="15" t="s">
        <v>84</v>
      </c>
      <c r="AY224" s="233" t="s">
        <v>135</v>
      </c>
    </row>
    <row r="225" spans="1:65" s="2" customFormat="1" ht="16.5" customHeight="1">
      <c r="A225" s="34"/>
      <c r="B225" s="35"/>
      <c r="C225" s="183" t="s">
        <v>256</v>
      </c>
      <c r="D225" s="183" t="s">
        <v>137</v>
      </c>
      <c r="E225" s="184" t="s">
        <v>257</v>
      </c>
      <c r="F225" s="185" t="s">
        <v>258</v>
      </c>
      <c r="G225" s="186" t="s">
        <v>162</v>
      </c>
      <c r="H225" s="187">
        <v>0.76100000000000001</v>
      </c>
      <c r="I225" s="188"/>
      <c r="J225" s="189">
        <f>ROUND(I225*H225,2)</f>
        <v>0</v>
      </c>
      <c r="K225" s="190"/>
      <c r="L225" s="39"/>
      <c r="M225" s="191" t="s">
        <v>1</v>
      </c>
      <c r="N225" s="192" t="s">
        <v>41</v>
      </c>
      <c r="O225" s="71"/>
      <c r="P225" s="193">
        <f>O225*H225</f>
        <v>0</v>
      </c>
      <c r="Q225" s="193">
        <v>1.0627700000000002</v>
      </c>
      <c r="R225" s="193">
        <f>Q225*H225</f>
        <v>0.80876797000000022</v>
      </c>
      <c r="S225" s="193">
        <v>0</v>
      </c>
      <c r="T225" s="194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5" t="s">
        <v>141</v>
      </c>
      <c r="AT225" s="195" t="s">
        <v>137</v>
      </c>
      <c r="AU225" s="195" t="s">
        <v>86</v>
      </c>
      <c r="AY225" s="17" t="s">
        <v>135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7" t="s">
        <v>84</v>
      </c>
      <c r="BK225" s="196">
        <f>ROUND(I225*H225,2)</f>
        <v>0</v>
      </c>
      <c r="BL225" s="17" t="s">
        <v>141</v>
      </c>
      <c r="BM225" s="195" t="s">
        <v>259</v>
      </c>
    </row>
    <row r="226" spans="1:65" s="2" customFormat="1" ht="11.25">
      <c r="A226" s="34"/>
      <c r="B226" s="35"/>
      <c r="C226" s="36"/>
      <c r="D226" s="197" t="s">
        <v>143</v>
      </c>
      <c r="E226" s="36"/>
      <c r="F226" s="198" t="s">
        <v>260</v>
      </c>
      <c r="G226" s="36"/>
      <c r="H226" s="36"/>
      <c r="I226" s="199"/>
      <c r="J226" s="36"/>
      <c r="K226" s="36"/>
      <c r="L226" s="39"/>
      <c r="M226" s="200"/>
      <c r="N226" s="201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143</v>
      </c>
      <c r="AU226" s="17" t="s">
        <v>86</v>
      </c>
    </row>
    <row r="227" spans="1:65" s="13" customFormat="1" ht="11.25">
      <c r="B227" s="202"/>
      <c r="C227" s="203"/>
      <c r="D227" s="197" t="s">
        <v>145</v>
      </c>
      <c r="E227" s="204" t="s">
        <v>1</v>
      </c>
      <c r="F227" s="205" t="s">
        <v>261</v>
      </c>
      <c r="G227" s="203"/>
      <c r="H227" s="204" t="s">
        <v>1</v>
      </c>
      <c r="I227" s="206"/>
      <c r="J227" s="203"/>
      <c r="K227" s="203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145</v>
      </c>
      <c r="AU227" s="211" t="s">
        <v>86</v>
      </c>
      <c r="AV227" s="13" t="s">
        <v>84</v>
      </c>
      <c r="AW227" s="13" t="s">
        <v>32</v>
      </c>
      <c r="AX227" s="13" t="s">
        <v>76</v>
      </c>
      <c r="AY227" s="211" t="s">
        <v>135</v>
      </c>
    </row>
    <row r="228" spans="1:65" s="13" customFormat="1" ht="11.25">
      <c r="B228" s="202"/>
      <c r="C228" s="203"/>
      <c r="D228" s="197" t="s">
        <v>145</v>
      </c>
      <c r="E228" s="204" t="s">
        <v>1</v>
      </c>
      <c r="F228" s="205" t="s">
        <v>262</v>
      </c>
      <c r="G228" s="203"/>
      <c r="H228" s="204" t="s">
        <v>1</v>
      </c>
      <c r="I228" s="206"/>
      <c r="J228" s="203"/>
      <c r="K228" s="203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145</v>
      </c>
      <c r="AU228" s="211" t="s">
        <v>86</v>
      </c>
      <c r="AV228" s="13" t="s">
        <v>84</v>
      </c>
      <c r="AW228" s="13" t="s">
        <v>32</v>
      </c>
      <c r="AX228" s="13" t="s">
        <v>76</v>
      </c>
      <c r="AY228" s="211" t="s">
        <v>135</v>
      </c>
    </row>
    <row r="229" spans="1:65" s="13" customFormat="1" ht="11.25">
      <c r="B229" s="202"/>
      <c r="C229" s="203"/>
      <c r="D229" s="197" t="s">
        <v>145</v>
      </c>
      <c r="E229" s="204" t="s">
        <v>1</v>
      </c>
      <c r="F229" s="205" t="s">
        <v>241</v>
      </c>
      <c r="G229" s="203"/>
      <c r="H229" s="204" t="s">
        <v>1</v>
      </c>
      <c r="I229" s="206"/>
      <c r="J229" s="203"/>
      <c r="K229" s="203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145</v>
      </c>
      <c r="AU229" s="211" t="s">
        <v>86</v>
      </c>
      <c r="AV229" s="13" t="s">
        <v>84</v>
      </c>
      <c r="AW229" s="13" t="s">
        <v>32</v>
      </c>
      <c r="AX229" s="13" t="s">
        <v>76</v>
      </c>
      <c r="AY229" s="211" t="s">
        <v>135</v>
      </c>
    </row>
    <row r="230" spans="1:65" s="14" customFormat="1" ht="11.25">
      <c r="B230" s="212"/>
      <c r="C230" s="213"/>
      <c r="D230" s="197" t="s">
        <v>145</v>
      </c>
      <c r="E230" s="214" t="s">
        <v>1</v>
      </c>
      <c r="F230" s="215" t="s">
        <v>263</v>
      </c>
      <c r="G230" s="213"/>
      <c r="H230" s="216">
        <v>2.4E-2</v>
      </c>
      <c r="I230" s="217"/>
      <c r="J230" s="213"/>
      <c r="K230" s="213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145</v>
      </c>
      <c r="AU230" s="222" t="s">
        <v>86</v>
      </c>
      <c r="AV230" s="14" t="s">
        <v>86</v>
      </c>
      <c r="AW230" s="14" t="s">
        <v>32</v>
      </c>
      <c r="AX230" s="14" t="s">
        <v>76</v>
      </c>
      <c r="AY230" s="222" t="s">
        <v>135</v>
      </c>
    </row>
    <row r="231" spans="1:65" s="14" customFormat="1" ht="22.5">
      <c r="B231" s="212"/>
      <c r="C231" s="213"/>
      <c r="D231" s="197" t="s">
        <v>145</v>
      </c>
      <c r="E231" s="214" t="s">
        <v>1</v>
      </c>
      <c r="F231" s="215" t="s">
        <v>264</v>
      </c>
      <c r="G231" s="213"/>
      <c r="H231" s="216">
        <v>0.52800000000000002</v>
      </c>
      <c r="I231" s="217"/>
      <c r="J231" s="213"/>
      <c r="K231" s="213"/>
      <c r="L231" s="218"/>
      <c r="M231" s="219"/>
      <c r="N231" s="220"/>
      <c r="O231" s="220"/>
      <c r="P231" s="220"/>
      <c r="Q231" s="220"/>
      <c r="R231" s="220"/>
      <c r="S231" s="220"/>
      <c r="T231" s="221"/>
      <c r="AT231" s="222" t="s">
        <v>145</v>
      </c>
      <c r="AU231" s="222" t="s">
        <v>86</v>
      </c>
      <c r="AV231" s="14" t="s">
        <v>86</v>
      </c>
      <c r="AW231" s="14" t="s">
        <v>32</v>
      </c>
      <c r="AX231" s="14" t="s">
        <v>76</v>
      </c>
      <c r="AY231" s="222" t="s">
        <v>135</v>
      </c>
    </row>
    <row r="232" spans="1:65" s="14" customFormat="1" ht="11.25">
      <c r="B232" s="212"/>
      <c r="C232" s="213"/>
      <c r="D232" s="197" t="s">
        <v>145</v>
      </c>
      <c r="E232" s="214" t="s">
        <v>1</v>
      </c>
      <c r="F232" s="215" t="s">
        <v>265</v>
      </c>
      <c r="G232" s="213"/>
      <c r="H232" s="216">
        <v>0.153</v>
      </c>
      <c r="I232" s="217"/>
      <c r="J232" s="213"/>
      <c r="K232" s="213"/>
      <c r="L232" s="218"/>
      <c r="M232" s="219"/>
      <c r="N232" s="220"/>
      <c r="O232" s="220"/>
      <c r="P232" s="220"/>
      <c r="Q232" s="220"/>
      <c r="R232" s="220"/>
      <c r="S232" s="220"/>
      <c r="T232" s="221"/>
      <c r="AT232" s="222" t="s">
        <v>145</v>
      </c>
      <c r="AU232" s="222" t="s">
        <v>86</v>
      </c>
      <c r="AV232" s="14" t="s">
        <v>86</v>
      </c>
      <c r="AW232" s="14" t="s">
        <v>32</v>
      </c>
      <c r="AX232" s="14" t="s">
        <v>76</v>
      </c>
      <c r="AY232" s="222" t="s">
        <v>135</v>
      </c>
    </row>
    <row r="233" spans="1:65" s="13" customFormat="1" ht="11.25">
      <c r="B233" s="202"/>
      <c r="C233" s="203"/>
      <c r="D233" s="197" t="s">
        <v>145</v>
      </c>
      <c r="E233" s="204" t="s">
        <v>1</v>
      </c>
      <c r="F233" s="205" t="s">
        <v>245</v>
      </c>
      <c r="G233" s="203"/>
      <c r="H233" s="204" t="s">
        <v>1</v>
      </c>
      <c r="I233" s="206"/>
      <c r="J233" s="203"/>
      <c r="K233" s="203"/>
      <c r="L233" s="207"/>
      <c r="M233" s="208"/>
      <c r="N233" s="209"/>
      <c r="O233" s="209"/>
      <c r="P233" s="209"/>
      <c r="Q233" s="209"/>
      <c r="R233" s="209"/>
      <c r="S233" s="209"/>
      <c r="T233" s="210"/>
      <c r="AT233" s="211" t="s">
        <v>145</v>
      </c>
      <c r="AU233" s="211" t="s">
        <v>86</v>
      </c>
      <c r="AV233" s="13" t="s">
        <v>84</v>
      </c>
      <c r="AW233" s="13" t="s">
        <v>32</v>
      </c>
      <c r="AX233" s="13" t="s">
        <v>76</v>
      </c>
      <c r="AY233" s="211" t="s">
        <v>135</v>
      </c>
    </row>
    <row r="234" spans="1:65" s="14" customFormat="1" ht="11.25">
      <c r="B234" s="212"/>
      <c r="C234" s="213"/>
      <c r="D234" s="197" t="s">
        <v>145</v>
      </c>
      <c r="E234" s="214" t="s">
        <v>1</v>
      </c>
      <c r="F234" s="215" t="s">
        <v>266</v>
      </c>
      <c r="G234" s="213"/>
      <c r="H234" s="216">
        <v>5.6000000000000008E-2</v>
      </c>
      <c r="I234" s="217"/>
      <c r="J234" s="213"/>
      <c r="K234" s="213"/>
      <c r="L234" s="218"/>
      <c r="M234" s="219"/>
      <c r="N234" s="220"/>
      <c r="O234" s="220"/>
      <c r="P234" s="220"/>
      <c r="Q234" s="220"/>
      <c r="R234" s="220"/>
      <c r="S234" s="220"/>
      <c r="T234" s="221"/>
      <c r="AT234" s="222" t="s">
        <v>145</v>
      </c>
      <c r="AU234" s="222" t="s">
        <v>86</v>
      </c>
      <c r="AV234" s="14" t="s">
        <v>86</v>
      </c>
      <c r="AW234" s="14" t="s">
        <v>32</v>
      </c>
      <c r="AX234" s="14" t="s">
        <v>76</v>
      </c>
      <c r="AY234" s="222" t="s">
        <v>135</v>
      </c>
    </row>
    <row r="235" spans="1:65" s="15" customFormat="1" ht="11.25">
      <c r="B235" s="223"/>
      <c r="C235" s="224"/>
      <c r="D235" s="197" t="s">
        <v>145</v>
      </c>
      <c r="E235" s="225" t="s">
        <v>1</v>
      </c>
      <c r="F235" s="226" t="s">
        <v>148</v>
      </c>
      <c r="G235" s="224"/>
      <c r="H235" s="227">
        <v>0.76100000000000012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AT235" s="233" t="s">
        <v>145</v>
      </c>
      <c r="AU235" s="233" t="s">
        <v>86</v>
      </c>
      <c r="AV235" s="15" t="s">
        <v>141</v>
      </c>
      <c r="AW235" s="15" t="s">
        <v>32</v>
      </c>
      <c r="AX235" s="15" t="s">
        <v>84</v>
      </c>
      <c r="AY235" s="233" t="s">
        <v>135</v>
      </c>
    </row>
    <row r="236" spans="1:65" s="2" customFormat="1" ht="16.5" customHeight="1">
      <c r="A236" s="34"/>
      <c r="B236" s="35"/>
      <c r="C236" s="183" t="s">
        <v>267</v>
      </c>
      <c r="D236" s="183" t="s">
        <v>137</v>
      </c>
      <c r="E236" s="184" t="s">
        <v>268</v>
      </c>
      <c r="F236" s="185" t="s">
        <v>269</v>
      </c>
      <c r="G236" s="186" t="s">
        <v>140</v>
      </c>
      <c r="H236" s="187">
        <v>0.39200000000000002</v>
      </c>
      <c r="I236" s="188"/>
      <c r="J236" s="189">
        <f>ROUND(I236*H236,2)</f>
        <v>0</v>
      </c>
      <c r="K236" s="190"/>
      <c r="L236" s="39"/>
      <c r="M236" s="191" t="s">
        <v>1</v>
      </c>
      <c r="N236" s="192" t="s">
        <v>41</v>
      </c>
      <c r="O236" s="71"/>
      <c r="P236" s="193">
        <f>O236*H236</f>
        <v>0</v>
      </c>
      <c r="Q236" s="193">
        <v>2.16</v>
      </c>
      <c r="R236" s="193">
        <f>Q236*H236</f>
        <v>0.84672000000000014</v>
      </c>
      <c r="S236" s="193">
        <v>0</v>
      </c>
      <c r="T236" s="19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5" t="s">
        <v>141</v>
      </c>
      <c r="AT236" s="195" t="s">
        <v>137</v>
      </c>
      <c r="AU236" s="195" t="s">
        <v>86</v>
      </c>
      <c r="AY236" s="17" t="s">
        <v>135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7" t="s">
        <v>84</v>
      </c>
      <c r="BK236" s="196">
        <f>ROUND(I236*H236,2)</f>
        <v>0</v>
      </c>
      <c r="BL236" s="17" t="s">
        <v>141</v>
      </c>
      <c r="BM236" s="195" t="s">
        <v>270</v>
      </c>
    </row>
    <row r="237" spans="1:65" s="2" customFormat="1" ht="11.25">
      <c r="A237" s="34"/>
      <c r="B237" s="35"/>
      <c r="C237" s="36"/>
      <c r="D237" s="197" t="s">
        <v>143</v>
      </c>
      <c r="E237" s="36"/>
      <c r="F237" s="198" t="s">
        <v>271</v>
      </c>
      <c r="G237" s="36"/>
      <c r="H237" s="36"/>
      <c r="I237" s="199"/>
      <c r="J237" s="36"/>
      <c r="K237" s="36"/>
      <c r="L237" s="39"/>
      <c r="M237" s="200"/>
      <c r="N237" s="201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143</v>
      </c>
      <c r="AU237" s="17" t="s">
        <v>86</v>
      </c>
    </row>
    <row r="238" spans="1:65" s="13" customFormat="1" ht="11.25">
      <c r="B238" s="202"/>
      <c r="C238" s="203"/>
      <c r="D238" s="197" t="s">
        <v>145</v>
      </c>
      <c r="E238" s="204" t="s">
        <v>1</v>
      </c>
      <c r="F238" s="205" t="s">
        <v>240</v>
      </c>
      <c r="G238" s="203"/>
      <c r="H238" s="204" t="s">
        <v>1</v>
      </c>
      <c r="I238" s="206"/>
      <c r="J238" s="203"/>
      <c r="K238" s="203"/>
      <c r="L238" s="207"/>
      <c r="M238" s="208"/>
      <c r="N238" s="209"/>
      <c r="O238" s="209"/>
      <c r="P238" s="209"/>
      <c r="Q238" s="209"/>
      <c r="R238" s="209"/>
      <c r="S238" s="209"/>
      <c r="T238" s="210"/>
      <c r="AT238" s="211" t="s">
        <v>145</v>
      </c>
      <c r="AU238" s="211" t="s">
        <v>86</v>
      </c>
      <c r="AV238" s="13" t="s">
        <v>84</v>
      </c>
      <c r="AW238" s="13" t="s">
        <v>32</v>
      </c>
      <c r="AX238" s="13" t="s">
        <v>76</v>
      </c>
      <c r="AY238" s="211" t="s">
        <v>135</v>
      </c>
    </row>
    <row r="239" spans="1:65" s="13" customFormat="1" ht="11.25">
      <c r="B239" s="202"/>
      <c r="C239" s="203"/>
      <c r="D239" s="197" t="s">
        <v>145</v>
      </c>
      <c r="E239" s="204" t="s">
        <v>1</v>
      </c>
      <c r="F239" s="205" t="s">
        <v>272</v>
      </c>
      <c r="G239" s="203"/>
      <c r="H239" s="204" t="s">
        <v>1</v>
      </c>
      <c r="I239" s="206"/>
      <c r="J239" s="203"/>
      <c r="K239" s="203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145</v>
      </c>
      <c r="AU239" s="211" t="s">
        <v>86</v>
      </c>
      <c r="AV239" s="13" t="s">
        <v>84</v>
      </c>
      <c r="AW239" s="13" t="s">
        <v>32</v>
      </c>
      <c r="AX239" s="13" t="s">
        <v>76</v>
      </c>
      <c r="AY239" s="211" t="s">
        <v>135</v>
      </c>
    </row>
    <row r="240" spans="1:65" s="14" customFormat="1" ht="11.25">
      <c r="B240" s="212"/>
      <c r="C240" s="213"/>
      <c r="D240" s="197" t="s">
        <v>145</v>
      </c>
      <c r="E240" s="214" t="s">
        <v>1</v>
      </c>
      <c r="F240" s="215" t="s">
        <v>252</v>
      </c>
      <c r="G240" s="213"/>
      <c r="H240" s="216">
        <v>0.39200000000000002</v>
      </c>
      <c r="I240" s="217"/>
      <c r="J240" s="213"/>
      <c r="K240" s="213"/>
      <c r="L240" s="218"/>
      <c r="M240" s="219"/>
      <c r="N240" s="220"/>
      <c r="O240" s="220"/>
      <c r="P240" s="220"/>
      <c r="Q240" s="220"/>
      <c r="R240" s="220"/>
      <c r="S240" s="220"/>
      <c r="T240" s="221"/>
      <c r="AT240" s="222" t="s">
        <v>145</v>
      </c>
      <c r="AU240" s="222" t="s">
        <v>86</v>
      </c>
      <c r="AV240" s="14" t="s">
        <v>86</v>
      </c>
      <c r="AW240" s="14" t="s">
        <v>32</v>
      </c>
      <c r="AX240" s="14" t="s">
        <v>76</v>
      </c>
      <c r="AY240" s="222" t="s">
        <v>135</v>
      </c>
    </row>
    <row r="241" spans="1:65" s="15" customFormat="1" ht="11.25">
      <c r="B241" s="223"/>
      <c r="C241" s="224"/>
      <c r="D241" s="197" t="s">
        <v>145</v>
      </c>
      <c r="E241" s="225" t="s">
        <v>1</v>
      </c>
      <c r="F241" s="226" t="s">
        <v>148</v>
      </c>
      <c r="G241" s="224"/>
      <c r="H241" s="227">
        <v>0.39200000000000002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AT241" s="233" t="s">
        <v>145</v>
      </c>
      <c r="AU241" s="233" t="s">
        <v>86</v>
      </c>
      <c r="AV241" s="15" t="s">
        <v>141</v>
      </c>
      <c r="AW241" s="15" t="s">
        <v>32</v>
      </c>
      <c r="AX241" s="15" t="s">
        <v>84</v>
      </c>
      <c r="AY241" s="233" t="s">
        <v>135</v>
      </c>
    </row>
    <row r="242" spans="1:65" s="2" customFormat="1" ht="16.5" customHeight="1">
      <c r="A242" s="34"/>
      <c r="B242" s="35"/>
      <c r="C242" s="183" t="s">
        <v>273</v>
      </c>
      <c r="D242" s="183" t="s">
        <v>137</v>
      </c>
      <c r="E242" s="184" t="s">
        <v>274</v>
      </c>
      <c r="F242" s="185" t="s">
        <v>275</v>
      </c>
      <c r="G242" s="186" t="s">
        <v>191</v>
      </c>
      <c r="H242" s="187">
        <v>1</v>
      </c>
      <c r="I242" s="188"/>
      <c r="J242" s="189">
        <f>ROUND(I242*H242,2)</f>
        <v>0</v>
      </c>
      <c r="K242" s="190"/>
      <c r="L242" s="39"/>
      <c r="M242" s="191" t="s">
        <v>1</v>
      </c>
      <c r="N242" s="192" t="s">
        <v>41</v>
      </c>
      <c r="O242" s="71"/>
      <c r="P242" s="193">
        <f>O242*H242</f>
        <v>0</v>
      </c>
      <c r="Q242" s="193">
        <v>4.8000000000000001E-4</v>
      </c>
      <c r="R242" s="193">
        <f>Q242*H242</f>
        <v>4.8000000000000001E-4</v>
      </c>
      <c r="S242" s="193">
        <v>0</v>
      </c>
      <c r="T242" s="194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5" t="s">
        <v>141</v>
      </c>
      <c r="AT242" s="195" t="s">
        <v>137</v>
      </c>
      <c r="AU242" s="195" t="s">
        <v>86</v>
      </c>
      <c r="AY242" s="17" t="s">
        <v>135</v>
      </c>
      <c r="BE242" s="196">
        <f>IF(N242="základní",J242,0)</f>
        <v>0</v>
      </c>
      <c r="BF242" s="196">
        <f>IF(N242="snížená",J242,0)</f>
        <v>0</v>
      </c>
      <c r="BG242" s="196">
        <f>IF(N242="zákl. přenesená",J242,0)</f>
        <v>0</v>
      </c>
      <c r="BH242" s="196">
        <f>IF(N242="sníž. přenesená",J242,0)</f>
        <v>0</v>
      </c>
      <c r="BI242" s="196">
        <f>IF(N242="nulová",J242,0)</f>
        <v>0</v>
      </c>
      <c r="BJ242" s="17" t="s">
        <v>84</v>
      </c>
      <c r="BK242" s="196">
        <f>ROUND(I242*H242,2)</f>
        <v>0</v>
      </c>
      <c r="BL242" s="17" t="s">
        <v>141</v>
      </c>
      <c r="BM242" s="195" t="s">
        <v>276</v>
      </c>
    </row>
    <row r="243" spans="1:65" s="2" customFormat="1" ht="19.5">
      <c r="A243" s="34"/>
      <c r="B243" s="35"/>
      <c r="C243" s="36"/>
      <c r="D243" s="197" t="s">
        <v>143</v>
      </c>
      <c r="E243" s="36"/>
      <c r="F243" s="198" t="s">
        <v>277</v>
      </c>
      <c r="G243" s="36"/>
      <c r="H243" s="36"/>
      <c r="I243" s="199"/>
      <c r="J243" s="36"/>
      <c r="K243" s="36"/>
      <c r="L243" s="39"/>
      <c r="M243" s="200"/>
      <c r="N243" s="201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143</v>
      </c>
      <c r="AU243" s="17" t="s">
        <v>86</v>
      </c>
    </row>
    <row r="244" spans="1:65" s="2" customFormat="1" ht="16.5" customHeight="1">
      <c r="A244" s="34"/>
      <c r="B244" s="35"/>
      <c r="C244" s="234" t="s">
        <v>7</v>
      </c>
      <c r="D244" s="234" t="s">
        <v>175</v>
      </c>
      <c r="E244" s="235" t="s">
        <v>278</v>
      </c>
      <c r="F244" s="236" t="s">
        <v>279</v>
      </c>
      <c r="G244" s="237" t="s">
        <v>191</v>
      </c>
      <c r="H244" s="238">
        <v>1</v>
      </c>
      <c r="I244" s="239"/>
      <c r="J244" s="240">
        <f>ROUND(I244*H244,2)</f>
        <v>0</v>
      </c>
      <c r="K244" s="241"/>
      <c r="L244" s="242"/>
      <c r="M244" s="243" t="s">
        <v>1</v>
      </c>
      <c r="N244" s="244" t="s">
        <v>41</v>
      </c>
      <c r="O244" s="71"/>
      <c r="P244" s="193">
        <f>O244*H244</f>
        <v>0</v>
      </c>
      <c r="Q244" s="193">
        <v>1.272E-2</v>
      </c>
      <c r="R244" s="193">
        <f>Q244*H244</f>
        <v>1.272E-2</v>
      </c>
      <c r="S244" s="193">
        <v>0</v>
      </c>
      <c r="T244" s="19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5" t="s">
        <v>178</v>
      </c>
      <c r="AT244" s="195" t="s">
        <v>175</v>
      </c>
      <c r="AU244" s="195" t="s">
        <v>86</v>
      </c>
      <c r="AY244" s="17" t="s">
        <v>135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7" t="s">
        <v>84</v>
      </c>
      <c r="BK244" s="196">
        <f>ROUND(I244*H244,2)</f>
        <v>0</v>
      </c>
      <c r="BL244" s="17" t="s">
        <v>141</v>
      </c>
      <c r="BM244" s="195" t="s">
        <v>280</v>
      </c>
    </row>
    <row r="245" spans="1:65" s="2" customFormat="1" ht="11.25">
      <c r="A245" s="34"/>
      <c r="B245" s="35"/>
      <c r="C245" s="36"/>
      <c r="D245" s="197" t="s">
        <v>143</v>
      </c>
      <c r="E245" s="36"/>
      <c r="F245" s="198" t="s">
        <v>279</v>
      </c>
      <c r="G245" s="36"/>
      <c r="H245" s="36"/>
      <c r="I245" s="199"/>
      <c r="J245" s="36"/>
      <c r="K245" s="36"/>
      <c r="L245" s="39"/>
      <c r="M245" s="200"/>
      <c r="N245" s="201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143</v>
      </c>
      <c r="AU245" s="17" t="s">
        <v>86</v>
      </c>
    </row>
    <row r="246" spans="1:65" s="2" customFormat="1" ht="16.5" customHeight="1">
      <c r="A246" s="34"/>
      <c r="B246" s="35"/>
      <c r="C246" s="183" t="s">
        <v>281</v>
      </c>
      <c r="D246" s="183" t="s">
        <v>137</v>
      </c>
      <c r="E246" s="184" t="s">
        <v>282</v>
      </c>
      <c r="F246" s="185" t="s">
        <v>283</v>
      </c>
      <c r="G246" s="186" t="s">
        <v>191</v>
      </c>
      <c r="H246" s="187">
        <v>1</v>
      </c>
      <c r="I246" s="188"/>
      <c r="J246" s="189">
        <f>ROUND(I246*H246,2)</f>
        <v>0</v>
      </c>
      <c r="K246" s="190"/>
      <c r="L246" s="39"/>
      <c r="M246" s="191" t="s">
        <v>1</v>
      </c>
      <c r="N246" s="192" t="s">
        <v>41</v>
      </c>
      <c r="O246" s="71"/>
      <c r="P246" s="193">
        <f>O246*H246</f>
        <v>0</v>
      </c>
      <c r="Q246" s="193">
        <v>9.6000000000000002E-4</v>
      </c>
      <c r="R246" s="193">
        <f>Q246*H246</f>
        <v>9.6000000000000002E-4</v>
      </c>
      <c r="S246" s="193">
        <v>0</v>
      </c>
      <c r="T246" s="194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5" t="s">
        <v>141</v>
      </c>
      <c r="AT246" s="195" t="s">
        <v>137</v>
      </c>
      <c r="AU246" s="195" t="s">
        <v>86</v>
      </c>
      <c r="AY246" s="17" t="s">
        <v>135</v>
      </c>
      <c r="BE246" s="196">
        <f>IF(N246="základní",J246,0)</f>
        <v>0</v>
      </c>
      <c r="BF246" s="196">
        <f>IF(N246="snížená",J246,0)</f>
        <v>0</v>
      </c>
      <c r="BG246" s="196">
        <f>IF(N246="zákl. přenesená",J246,0)</f>
        <v>0</v>
      </c>
      <c r="BH246" s="196">
        <f>IF(N246="sníž. přenesená",J246,0)</f>
        <v>0</v>
      </c>
      <c r="BI246" s="196">
        <f>IF(N246="nulová",J246,0)</f>
        <v>0</v>
      </c>
      <c r="BJ246" s="17" t="s">
        <v>84</v>
      </c>
      <c r="BK246" s="196">
        <f>ROUND(I246*H246,2)</f>
        <v>0</v>
      </c>
      <c r="BL246" s="17" t="s">
        <v>141</v>
      </c>
      <c r="BM246" s="195" t="s">
        <v>284</v>
      </c>
    </row>
    <row r="247" spans="1:65" s="2" customFormat="1" ht="19.5">
      <c r="A247" s="34"/>
      <c r="B247" s="35"/>
      <c r="C247" s="36"/>
      <c r="D247" s="197" t="s">
        <v>143</v>
      </c>
      <c r="E247" s="36"/>
      <c r="F247" s="198" t="s">
        <v>285</v>
      </c>
      <c r="G247" s="36"/>
      <c r="H247" s="36"/>
      <c r="I247" s="199"/>
      <c r="J247" s="36"/>
      <c r="K247" s="36"/>
      <c r="L247" s="39"/>
      <c r="M247" s="200"/>
      <c r="N247" s="201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143</v>
      </c>
      <c r="AU247" s="17" t="s">
        <v>86</v>
      </c>
    </row>
    <row r="248" spans="1:65" s="2" customFormat="1" ht="16.5" customHeight="1">
      <c r="A248" s="34"/>
      <c r="B248" s="35"/>
      <c r="C248" s="234" t="s">
        <v>286</v>
      </c>
      <c r="D248" s="234" t="s">
        <v>175</v>
      </c>
      <c r="E248" s="235" t="s">
        <v>287</v>
      </c>
      <c r="F248" s="236" t="s">
        <v>288</v>
      </c>
      <c r="G248" s="237" t="s">
        <v>191</v>
      </c>
      <c r="H248" s="238">
        <v>1</v>
      </c>
      <c r="I248" s="239"/>
      <c r="J248" s="240">
        <f>ROUND(I248*H248,2)</f>
        <v>0</v>
      </c>
      <c r="K248" s="241"/>
      <c r="L248" s="242"/>
      <c r="M248" s="243" t="s">
        <v>1</v>
      </c>
      <c r="N248" s="244" t="s">
        <v>41</v>
      </c>
      <c r="O248" s="71"/>
      <c r="P248" s="193">
        <f>O248*H248</f>
        <v>0</v>
      </c>
      <c r="Q248" s="193">
        <v>2.2120000000000001E-2</v>
      </c>
      <c r="R248" s="193">
        <f>Q248*H248</f>
        <v>2.2120000000000001E-2</v>
      </c>
      <c r="S248" s="193">
        <v>0</v>
      </c>
      <c r="T248" s="19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5" t="s">
        <v>178</v>
      </c>
      <c r="AT248" s="195" t="s">
        <v>175</v>
      </c>
      <c r="AU248" s="195" t="s">
        <v>86</v>
      </c>
      <c r="AY248" s="17" t="s">
        <v>135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7" t="s">
        <v>84</v>
      </c>
      <c r="BK248" s="196">
        <f>ROUND(I248*H248,2)</f>
        <v>0</v>
      </c>
      <c r="BL248" s="17" t="s">
        <v>141</v>
      </c>
      <c r="BM248" s="195" t="s">
        <v>289</v>
      </c>
    </row>
    <row r="249" spans="1:65" s="2" customFormat="1" ht="11.25">
      <c r="A249" s="34"/>
      <c r="B249" s="35"/>
      <c r="C249" s="36"/>
      <c r="D249" s="197" t="s">
        <v>143</v>
      </c>
      <c r="E249" s="36"/>
      <c r="F249" s="198" t="s">
        <v>288</v>
      </c>
      <c r="G249" s="36"/>
      <c r="H249" s="36"/>
      <c r="I249" s="199"/>
      <c r="J249" s="36"/>
      <c r="K249" s="36"/>
      <c r="L249" s="39"/>
      <c r="M249" s="200"/>
      <c r="N249" s="201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143</v>
      </c>
      <c r="AU249" s="17" t="s">
        <v>86</v>
      </c>
    </row>
    <row r="250" spans="1:65" s="12" customFormat="1" ht="22.9" customHeight="1">
      <c r="B250" s="167"/>
      <c r="C250" s="168"/>
      <c r="D250" s="169" t="s">
        <v>75</v>
      </c>
      <c r="E250" s="181" t="s">
        <v>178</v>
      </c>
      <c r="F250" s="181" t="s">
        <v>290</v>
      </c>
      <c r="G250" s="168"/>
      <c r="H250" s="168"/>
      <c r="I250" s="171"/>
      <c r="J250" s="182">
        <f>BK250</f>
        <v>0</v>
      </c>
      <c r="K250" s="168"/>
      <c r="L250" s="173"/>
      <c r="M250" s="174"/>
      <c r="N250" s="175"/>
      <c r="O250" s="175"/>
      <c r="P250" s="176">
        <f>SUM(P251:P278)</f>
        <v>0</v>
      </c>
      <c r="Q250" s="175"/>
      <c r="R250" s="176">
        <f>SUM(R251:R278)</f>
        <v>3.2794000000000008</v>
      </c>
      <c r="S250" s="175"/>
      <c r="T250" s="177">
        <f>SUM(T251:T278)</f>
        <v>0</v>
      </c>
      <c r="AR250" s="178" t="s">
        <v>84</v>
      </c>
      <c r="AT250" s="179" t="s">
        <v>75</v>
      </c>
      <c r="AU250" s="179" t="s">
        <v>84</v>
      </c>
      <c r="AY250" s="178" t="s">
        <v>135</v>
      </c>
      <c r="BK250" s="180">
        <f>SUM(BK251:BK278)</f>
        <v>0</v>
      </c>
    </row>
    <row r="251" spans="1:65" s="2" customFormat="1" ht="24.2" customHeight="1">
      <c r="A251" s="34"/>
      <c r="B251" s="35"/>
      <c r="C251" s="183" t="s">
        <v>291</v>
      </c>
      <c r="D251" s="183" t="s">
        <v>137</v>
      </c>
      <c r="E251" s="184" t="s">
        <v>292</v>
      </c>
      <c r="F251" s="185" t="s">
        <v>293</v>
      </c>
      <c r="G251" s="186" t="s">
        <v>191</v>
      </c>
      <c r="H251" s="187">
        <v>1</v>
      </c>
      <c r="I251" s="188"/>
      <c r="J251" s="189">
        <f>ROUND(I251*H251,2)</f>
        <v>0</v>
      </c>
      <c r="K251" s="190"/>
      <c r="L251" s="39"/>
      <c r="M251" s="191" t="s">
        <v>1</v>
      </c>
      <c r="N251" s="192" t="s">
        <v>41</v>
      </c>
      <c r="O251" s="71"/>
      <c r="P251" s="193">
        <f>O251*H251</f>
        <v>0</v>
      </c>
      <c r="Q251" s="193">
        <v>1.4591400000000001</v>
      </c>
      <c r="R251" s="193">
        <f>Q251*H251</f>
        <v>1.4591400000000001</v>
      </c>
      <c r="S251" s="193">
        <v>0</v>
      </c>
      <c r="T251" s="194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5" t="s">
        <v>141</v>
      </c>
      <c r="AT251" s="195" t="s">
        <v>137</v>
      </c>
      <c r="AU251" s="195" t="s">
        <v>86</v>
      </c>
      <c r="AY251" s="17" t="s">
        <v>135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7" t="s">
        <v>84</v>
      </c>
      <c r="BK251" s="196">
        <f>ROUND(I251*H251,2)</f>
        <v>0</v>
      </c>
      <c r="BL251" s="17" t="s">
        <v>141</v>
      </c>
      <c r="BM251" s="195" t="s">
        <v>294</v>
      </c>
    </row>
    <row r="252" spans="1:65" s="2" customFormat="1" ht="19.5">
      <c r="A252" s="34"/>
      <c r="B252" s="35"/>
      <c r="C252" s="36"/>
      <c r="D252" s="197" t="s">
        <v>143</v>
      </c>
      <c r="E252" s="36"/>
      <c r="F252" s="198" t="s">
        <v>293</v>
      </c>
      <c r="G252" s="36"/>
      <c r="H252" s="36"/>
      <c r="I252" s="199"/>
      <c r="J252" s="36"/>
      <c r="K252" s="36"/>
      <c r="L252" s="39"/>
      <c r="M252" s="200"/>
      <c r="N252" s="201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143</v>
      </c>
      <c r="AU252" s="17" t="s">
        <v>86</v>
      </c>
    </row>
    <row r="253" spans="1:65" s="2" customFormat="1" ht="24.2" customHeight="1">
      <c r="A253" s="34"/>
      <c r="B253" s="35"/>
      <c r="C253" s="183" t="s">
        <v>295</v>
      </c>
      <c r="D253" s="183" t="s">
        <v>137</v>
      </c>
      <c r="E253" s="184" t="s">
        <v>296</v>
      </c>
      <c r="F253" s="185" t="s">
        <v>297</v>
      </c>
      <c r="G253" s="186" t="s">
        <v>191</v>
      </c>
      <c r="H253" s="187">
        <v>1</v>
      </c>
      <c r="I253" s="188"/>
      <c r="J253" s="189">
        <f>ROUND(I253*H253,2)</f>
        <v>0</v>
      </c>
      <c r="K253" s="190"/>
      <c r="L253" s="39"/>
      <c r="M253" s="191" t="s">
        <v>1</v>
      </c>
      <c r="N253" s="192" t="s">
        <v>41</v>
      </c>
      <c r="O253" s="71"/>
      <c r="P253" s="193">
        <f>O253*H253</f>
        <v>0</v>
      </c>
      <c r="Q253" s="193">
        <v>1.4591400000000001</v>
      </c>
      <c r="R253" s="193">
        <f>Q253*H253</f>
        <v>1.4591400000000001</v>
      </c>
      <c r="S253" s="193">
        <v>0</v>
      </c>
      <c r="T253" s="194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5" t="s">
        <v>141</v>
      </c>
      <c r="AT253" s="195" t="s">
        <v>137</v>
      </c>
      <c r="AU253" s="195" t="s">
        <v>86</v>
      </c>
      <c r="AY253" s="17" t="s">
        <v>135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7" t="s">
        <v>84</v>
      </c>
      <c r="BK253" s="196">
        <f>ROUND(I253*H253,2)</f>
        <v>0</v>
      </c>
      <c r="BL253" s="17" t="s">
        <v>141</v>
      </c>
      <c r="BM253" s="195" t="s">
        <v>298</v>
      </c>
    </row>
    <row r="254" spans="1:65" s="2" customFormat="1" ht="19.5">
      <c r="A254" s="34"/>
      <c r="B254" s="35"/>
      <c r="C254" s="36"/>
      <c r="D254" s="197" t="s">
        <v>143</v>
      </c>
      <c r="E254" s="36"/>
      <c r="F254" s="198" t="s">
        <v>297</v>
      </c>
      <c r="G254" s="36"/>
      <c r="H254" s="36"/>
      <c r="I254" s="199"/>
      <c r="J254" s="36"/>
      <c r="K254" s="36"/>
      <c r="L254" s="39"/>
      <c r="M254" s="200"/>
      <c r="N254" s="201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143</v>
      </c>
      <c r="AU254" s="17" t="s">
        <v>86</v>
      </c>
    </row>
    <row r="255" spans="1:65" s="2" customFormat="1" ht="16.5" customHeight="1">
      <c r="A255" s="34"/>
      <c r="B255" s="35"/>
      <c r="C255" s="183" t="s">
        <v>299</v>
      </c>
      <c r="D255" s="183" t="s">
        <v>137</v>
      </c>
      <c r="E255" s="184" t="s">
        <v>300</v>
      </c>
      <c r="F255" s="185" t="s">
        <v>301</v>
      </c>
      <c r="G255" s="186" t="s">
        <v>191</v>
      </c>
      <c r="H255" s="187">
        <v>1</v>
      </c>
      <c r="I255" s="188"/>
      <c r="J255" s="189">
        <f>ROUND(I255*H255,2)</f>
        <v>0</v>
      </c>
      <c r="K255" s="190"/>
      <c r="L255" s="39"/>
      <c r="M255" s="191" t="s">
        <v>1</v>
      </c>
      <c r="N255" s="192" t="s">
        <v>41</v>
      </c>
      <c r="O255" s="71"/>
      <c r="P255" s="193">
        <f>O255*H255</f>
        <v>0</v>
      </c>
      <c r="Q255" s="193">
        <v>6.5000000000000002E-2</v>
      </c>
      <c r="R255" s="193">
        <f>Q255*H255</f>
        <v>6.5000000000000002E-2</v>
      </c>
      <c r="S255" s="193">
        <v>0</v>
      </c>
      <c r="T255" s="194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5" t="s">
        <v>141</v>
      </c>
      <c r="AT255" s="195" t="s">
        <v>137</v>
      </c>
      <c r="AU255" s="195" t="s">
        <v>86</v>
      </c>
      <c r="AY255" s="17" t="s">
        <v>135</v>
      </c>
      <c r="BE255" s="196">
        <f>IF(N255="základní",J255,0)</f>
        <v>0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7" t="s">
        <v>84</v>
      </c>
      <c r="BK255" s="196">
        <f>ROUND(I255*H255,2)</f>
        <v>0</v>
      </c>
      <c r="BL255" s="17" t="s">
        <v>141</v>
      </c>
      <c r="BM255" s="195" t="s">
        <v>302</v>
      </c>
    </row>
    <row r="256" spans="1:65" s="2" customFormat="1" ht="11.25">
      <c r="A256" s="34"/>
      <c r="B256" s="35"/>
      <c r="C256" s="36"/>
      <c r="D256" s="197" t="s">
        <v>143</v>
      </c>
      <c r="E256" s="36"/>
      <c r="F256" s="198" t="s">
        <v>301</v>
      </c>
      <c r="G256" s="36"/>
      <c r="H256" s="36"/>
      <c r="I256" s="199"/>
      <c r="J256" s="36"/>
      <c r="K256" s="36"/>
      <c r="L256" s="39"/>
      <c r="M256" s="200"/>
      <c r="N256" s="201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143</v>
      </c>
      <c r="AU256" s="17" t="s">
        <v>86</v>
      </c>
    </row>
    <row r="257" spans="1:65" s="2" customFormat="1" ht="16.5" customHeight="1">
      <c r="A257" s="34"/>
      <c r="B257" s="35"/>
      <c r="C257" s="183" t="s">
        <v>303</v>
      </c>
      <c r="D257" s="183" t="s">
        <v>137</v>
      </c>
      <c r="E257" s="184" t="s">
        <v>304</v>
      </c>
      <c r="F257" s="185" t="s">
        <v>305</v>
      </c>
      <c r="G257" s="186" t="s">
        <v>191</v>
      </c>
      <c r="H257" s="187">
        <v>1</v>
      </c>
      <c r="I257" s="188"/>
      <c r="J257" s="189">
        <f>ROUND(I257*H257,2)</f>
        <v>0</v>
      </c>
      <c r="K257" s="190"/>
      <c r="L257" s="39"/>
      <c r="M257" s="191" t="s">
        <v>1</v>
      </c>
      <c r="N257" s="192" t="s">
        <v>41</v>
      </c>
      <c r="O257" s="71"/>
      <c r="P257" s="193">
        <f>O257*H257</f>
        <v>0</v>
      </c>
      <c r="Q257" s="193">
        <v>4.9059999999999999E-2</v>
      </c>
      <c r="R257" s="193">
        <f>Q257*H257</f>
        <v>4.9059999999999999E-2</v>
      </c>
      <c r="S257" s="193">
        <v>0</v>
      </c>
      <c r="T257" s="194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5" t="s">
        <v>141</v>
      </c>
      <c r="AT257" s="195" t="s">
        <v>137</v>
      </c>
      <c r="AU257" s="195" t="s">
        <v>86</v>
      </c>
      <c r="AY257" s="17" t="s">
        <v>135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7" t="s">
        <v>84</v>
      </c>
      <c r="BK257" s="196">
        <f>ROUND(I257*H257,2)</f>
        <v>0</v>
      </c>
      <c r="BL257" s="17" t="s">
        <v>141</v>
      </c>
      <c r="BM257" s="195" t="s">
        <v>306</v>
      </c>
    </row>
    <row r="258" spans="1:65" s="2" customFormat="1" ht="11.25">
      <c r="A258" s="34"/>
      <c r="B258" s="35"/>
      <c r="C258" s="36"/>
      <c r="D258" s="197" t="s">
        <v>143</v>
      </c>
      <c r="E258" s="36"/>
      <c r="F258" s="198" t="s">
        <v>305</v>
      </c>
      <c r="G258" s="36"/>
      <c r="H258" s="36"/>
      <c r="I258" s="199"/>
      <c r="J258" s="36"/>
      <c r="K258" s="36"/>
      <c r="L258" s="39"/>
      <c r="M258" s="200"/>
      <c r="N258" s="201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143</v>
      </c>
      <c r="AU258" s="17" t="s">
        <v>86</v>
      </c>
    </row>
    <row r="259" spans="1:65" s="2" customFormat="1" ht="16.5" customHeight="1">
      <c r="A259" s="34"/>
      <c r="B259" s="35"/>
      <c r="C259" s="183" t="s">
        <v>307</v>
      </c>
      <c r="D259" s="183" t="s">
        <v>137</v>
      </c>
      <c r="E259" s="184" t="s">
        <v>308</v>
      </c>
      <c r="F259" s="185" t="s">
        <v>309</v>
      </c>
      <c r="G259" s="186" t="s">
        <v>191</v>
      </c>
      <c r="H259" s="187">
        <v>1</v>
      </c>
      <c r="I259" s="188"/>
      <c r="J259" s="189">
        <f>ROUND(I259*H259,2)</f>
        <v>0</v>
      </c>
      <c r="K259" s="190"/>
      <c r="L259" s="39"/>
      <c r="M259" s="191" t="s">
        <v>1</v>
      </c>
      <c r="N259" s="192" t="s">
        <v>41</v>
      </c>
      <c r="O259" s="71"/>
      <c r="P259" s="193">
        <f>O259*H259</f>
        <v>0</v>
      </c>
      <c r="Q259" s="193">
        <v>6.4170000000000005E-2</v>
      </c>
      <c r="R259" s="193">
        <f>Q259*H259</f>
        <v>6.4170000000000005E-2</v>
      </c>
      <c r="S259" s="193">
        <v>0</v>
      </c>
      <c r="T259" s="194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5" t="s">
        <v>141</v>
      </c>
      <c r="AT259" s="195" t="s">
        <v>137</v>
      </c>
      <c r="AU259" s="195" t="s">
        <v>86</v>
      </c>
      <c r="AY259" s="17" t="s">
        <v>135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7" t="s">
        <v>84</v>
      </c>
      <c r="BK259" s="196">
        <f>ROUND(I259*H259,2)</f>
        <v>0</v>
      </c>
      <c r="BL259" s="17" t="s">
        <v>141</v>
      </c>
      <c r="BM259" s="195" t="s">
        <v>310</v>
      </c>
    </row>
    <row r="260" spans="1:65" s="2" customFormat="1" ht="11.25">
      <c r="A260" s="34"/>
      <c r="B260" s="35"/>
      <c r="C260" s="36"/>
      <c r="D260" s="197" t="s">
        <v>143</v>
      </c>
      <c r="E260" s="36"/>
      <c r="F260" s="198" t="s">
        <v>309</v>
      </c>
      <c r="G260" s="36"/>
      <c r="H260" s="36"/>
      <c r="I260" s="199"/>
      <c r="J260" s="36"/>
      <c r="K260" s="36"/>
      <c r="L260" s="39"/>
      <c r="M260" s="200"/>
      <c r="N260" s="201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143</v>
      </c>
      <c r="AU260" s="17" t="s">
        <v>86</v>
      </c>
    </row>
    <row r="261" spans="1:65" s="2" customFormat="1" ht="16.5" customHeight="1">
      <c r="A261" s="34"/>
      <c r="B261" s="35"/>
      <c r="C261" s="183" t="s">
        <v>311</v>
      </c>
      <c r="D261" s="183" t="s">
        <v>137</v>
      </c>
      <c r="E261" s="184" t="s">
        <v>312</v>
      </c>
      <c r="F261" s="185" t="s">
        <v>313</v>
      </c>
      <c r="G261" s="186" t="s">
        <v>191</v>
      </c>
      <c r="H261" s="187">
        <v>1</v>
      </c>
      <c r="I261" s="188"/>
      <c r="J261" s="189">
        <f>ROUND(I261*H261,2)</f>
        <v>0</v>
      </c>
      <c r="K261" s="190"/>
      <c r="L261" s="39"/>
      <c r="M261" s="191" t="s">
        <v>1</v>
      </c>
      <c r="N261" s="192" t="s">
        <v>41</v>
      </c>
      <c r="O261" s="71"/>
      <c r="P261" s="193">
        <f>O261*H261</f>
        <v>0</v>
      </c>
      <c r="Q261" s="193">
        <v>8.3299999999999999E-2</v>
      </c>
      <c r="R261" s="193">
        <f>Q261*H261</f>
        <v>8.3299999999999999E-2</v>
      </c>
      <c r="S261" s="193">
        <v>0</v>
      </c>
      <c r="T261" s="194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5" t="s">
        <v>141</v>
      </c>
      <c r="AT261" s="195" t="s">
        <v>137</v>
      </c>
      <c r="AU261" s="195" t="s">
        <v>86</v>
      </c>
      <c r="AY261" s="17" t="s">
        <v>135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7" t="s">
        <v>84</v>
      </c>
      <c r="BK261" s="196">
        <f>ROUND(I261*H261,2)</f>
        <v>0</v>
      </c>
      <c r="BL261" s="17" t="s">
        <v>141</v>
      </c>
      <c r="BM261" s="195" t="s">
        <v>314</v>
      </c>
    </row>
    <row r="262" spans="1:65" s="2" customFormat="1" ht="11.25">
      <c r="A262" s="34"/>
      <c r="B262" s="35"/>
      <c r="C262" s="36"/>
      <c r="D262" s="197" t="s">
        <v>143</v>
      </c>
      <c r="E262" s="36"/>
      <c r="F262" s="198" t="s">
        <v>313</v>
      </c>
      <c r="G262" s="36"/>
      <c r="H262" s="36"/>
      <c r="I262" s="199"/>
      <c r="J262" s="36"/>
      <c r="K262" s="36"/>
      <c r="L262" s="39"/>
      <c r="M262" s="200"/>
      <c r="N262" s="201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143</v>
      </c>
      <c r="AU262" s="17" t="s">
        <v>86</v>
      </c>
    </row>
    <row r="263" spans="1:65" s="2" customFormat="1" ht="21.75" customHeight="1">
      <c r="A263" s="34"/>
      <c r="B263" s="35"/>
      <c r="C263" s="183" t="s">
        <v>315</v>
      </c>
      <c r="D263" s="183" t="s">
        <v>137</v>
      </c>
      <c r="E263" s="184" t="s">
        <v>316</v>
      </c>
      <c r="F263" s="185" t="s">
        <v>317</v>
      </c>
      <c r="G263" s="186" t="s">
        <v>191</v>
      </c>
      <c r="H263" s="187">
        <v>1</v>
      </c>
      <c r="I263" s="188"/>
      <c r="J263" s="189">
        <f>ROUND(I263*H263,2)</f>
        <v>0</v>
      </c>
      <c r="K263" s="190"/>
      <c r="L263" s="39"/>
      <c r="M263" s="191" t="s">
        <v>1</v>
      </c>
      <c r="N263" s="192" t="s">
        <v>41</v>
      </c>
      <c r="O263" s="71"/>
      <c r="P263" s="193">
        <f>O263*H263</f>
        <v>0</v>
      </c>
      <c r="Q263" s="193">
        <v>6.1999999999999998E-3</v>
      </c>
      <c r="R263" s="193">
        <f>Q263*H263</f>
        <v>6.1999999999999998E-3</v>
      </c>
      <c r="S263" s="193">
        <v>0</v>
      </c>
      <c r="T263" s="19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5" t="s">
        <v>141</v>
      </c>
      <c r="AT263" s="195" t="s">
        <v>137</v>
      </c>
      <c r="AU263" s="195" t="s">
        <v>86</v>
      </c>
      <c r="AY263" s="17" t="s">
        <v>135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7" t="s">
        <v>84</v>
      </c>
      <c r="BK263" s="196">
        <f>ROUND(I263*H263,2)</f>
        <v>0</v>
      </c>
      <c r="BL263" s="17" t="s">
        <v>141</v>
      </c>
      <c r="BM263" s="195" t="s">
        <v>318</v>
      </c>
    </row>
    <row r="264" spans="1:65" s="2" customFormat="1" ht="11.25">
      <c r="A264" s="34"/>
      <c r="B264" s="35"/>
      <c r="C264" s="36"/>
      <c r="D264" s="197" t="s">
        <v>143</v>
      </c>
      <c r="E264" s="36"/>
      <c r="F264" s="198" t="s">
        <v>317</v>
      </c>
      <c r="G264" s="36"/>
      <c r="H264" s="36"/>
      <c r="I264" s="199"/>
      <c r="J264" s="36"/>
      <c r="K264" s="36"/>
      <c r="L264" s="39"/>
      <c r="M264" s="200"/>
      <c r="N264" s="201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143</v>
      </c>
      <c r="AU264" s="17" t="s">
        <v>86</v>
      </c>
    </row>
    <row r="265" spans="1:65" s="2" customFormat="1" ht="21.75" customHeight="1">
      <c r="A265" s="34"/>
      <c r="B265" s="35"/>
      <c r="C265" s="183" t="s">
        <v>319</v>
      </c>
      <c r="D265" s="183" t="s">
        <v>137</v>
      </c>
      <c r="E265" s="184" t="s">
        <v>316</v>
      </c>
      <c r="F265" s="185" t="s">
        <v>317</v>
      </c>
      <c r="G265" s="186" t="s">
        <v>191</v>
      </c>
      <c r="H265" s="187">
        <v>1</v>
      </c>
      <c r="I265" s="188"/>
      <c r="J265" s="189">
        <f>ROUND(I265*H265,2)</f>
        <v>0</v>
      </c>
      <c r="K265" s="190"/>
      <c r="L265" s="39"/>
      <c r="M265" s="191" t="s">
        <v>1</v>
      </c>
      <c r="N265" s="192" t="s">
        <v>41</v>
      </c>
      <c r="O265" s="71"/>
      <c r="P265" s="193">
        <f>O265*H265</f>
        <v>0</v>
      </c>
      <c r="Q265" s="193">
        <v>6.1999999999999998E-3</v>
      </c>
      <c r="R265" s="193">
        <f>Q265*H265</f>
        <v>6.1999999999999998E-3</v>
      </c>
      <c r="S265" s="193">
        <v>0</v>
      </c>
      <c r="T265" s="194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5" t="s">
        <v>141</v>
      </c>
      <c r="AT265" s="195" t="s">
        <v>137</v>
      </c>
      <c r="AU265" s="195" t="s">
        <v>86</v>
      </c>
      <c r="AY265" s="17" t="s">
        <v>135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7" t="s">
        <v>84</v>
      </c>
      <c r="BK265" s="196">
        <f>ROUND(I265*H265,2)</f>
        <v>0</v>
      </c>
      <c r="BL265" s="17" t="s">
        <v>141</v>
      </c>
      <c r="BM265" s="195" t="s">
        <v>320</v>
      </c>
    </row>
    <row r="266" spans="1:65" s="2" customFormat="1" ht="11.25">
      <c r="A266" s="34"/>
      <c r="B266" s="35"/>
      <c r="C266" s="36"/>
      <c r="D266" s="197" t="s">
        <v>143</v>
      </c>
      <c r="E266" s="36"/>
      <c r="F266" s="198" t="s">
        <v>317</v>
      </c>
      <c r="G266" s="36"/>
      <c r="H266" s="36"/>
      <c r="I266" s="199"/>
      <c r="J266" s="36"/>
      <c r="K266" s="36"/>
      <c r="L266" s="39"/>
      <c r="M266" s="200"/>
      <c r="N266" s="201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143</v>
      </c>
      <c r="AU266" s="17" t="s">
        <v>86</v>
      </c>
    </row>
    <row r="267" spans="1:65" s="2" customFormat="1" ht="21.75" customHeight="1">
      <c r="A267" s="34"/>
      <c r="B267" s="35"/>
      <c r="C267" s="183" t="s">
        <v>321</v>
      </c>
      <c r="D267" s="183" t="s">
        <v>137</v>
      </c>
      <c r="E267" s="184" t="s">
        <v>316</v>
      </c>
      <c r="F267" s="185" t="s">
        <v>317</v>
      </c>
      <c r="G267" s="186" t="s">
        <v>191</v>
      </c>
      <c r="H267" s="187">
        <v>1</v>
      </c>
      <c r="I267" s="188"/>
      <c r="J267" s="189">
        <f>ROUND(I267*H267,2)</f>
        <v>0</v>
      </c>
      <c r="K267" s="190"/>
      <c r="L267" s="39"/>
      <c r="M267" s="191" t="s">
        <v>1</v>
      </c>
      <c r="N267" s="192" t="s">
        <v>41</v>
      </c>
      <c r="O267" s="71"/>
      <c r="P267" s="193">
        <f>O267*H267</f>
        <v>0</v>
      </c>
      <c r="Q267" s="193">
        <v>6.1999999999999998E-3</v>
      </c>
      <c r="R267" s="193">
        <f>Q267*H267</f>
        <v>6.1999999999999998E-3</v>
      </c>
      <c r="S267" s="193">
        <v>0</v>
      </c>
      <c r="T267" s="194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5" t="s">
        <v>141</v>
      </c>
      <c r="AT267" s="195" t="s">
        <v>137</v>
      </c>
      <c r="AU267" s="195" t="s">
        <v>86</v>
      </c>
      <c r="AY267" s="17" t="s">
        <v>135</v>
      </c>
      <c r="BE267" s="196">
        <f>IF(N267="základní",J267,0)</f>
        <v>0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7" t="s">
        <v>84</v>
      </c>
      <c r="BK267" s="196">
        <f>ROUND(I267*H267,2)</f>
        <v>0</v>
      </c>
      <c r="BL267" s="17" t="s">
        <v>141</v>
      </c>
      <c r="BM267" s="195" t="s">
        <v>322</v>
      </c>
    </row>
    <row r="268" spans="1:65" s="2" customFormat="1" ht="11.25">
      <c r="A268" s="34"/>
      <c r="B268" s="35"/>
      <c r="C268" s="36"/>
      <c r="D268" s="197" t="s">
        <v>143</v>
      </c>
      <c r="E268" s="36"/>
      <c r="F268" s="198" t="s">
        <v>317</v>
      </c>
      <c r="G268" s="36"/>
      <c r="H268" s="36"/>
      <c r="I268" s="199"/>
      <c r="J268" s="36"/>
      <c r="K268" s="36"/>
      <c r="L268" s="39"/>
      <c r="M268" s="200"/>
      <c r="N268" s="201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143</v>
      </c>
      <c r="AU268" s="17" t="s">
        <v>86</v>
      </c>
    </row>
    <row r="269" spans="1:65" s="2" customFormat="1" ht="21.75" customHeight="1">
      <c r="A269" s="34"/>
      <c r="B269" s="35"/>
      <c r="C269" s="183" t="s">
        <v>323</v>
      </c>
      <c r="D269" s="183" t="s">
        <v>137</v>
      </c>
      <c r="E269" s="184" t="s">
        <v>316</v>
      </c>
      <c r="F269" s="185" t="s">
        <v>317</v>
      </c>
      <c r="G269" s="186" t="s">
        <v>191</v>
      </c>
      <c r="H269" s="187">
        <v>1</v>
      </c>
      <c r="I269" s="188"/>
      <c r="J269" s="189">
        <f>ROUND(I269*H269,2)</f>
        <v>0</v>
      </c>
      <c r="K269" s="190"/>
      <c r="L269" s="39"/>
      <c r="M269" s="191" t="s">
        <v>1</v>
      </c>
      <c r="N269" s="192" t="s">
        <v>41</v>
      </c>
      <c r="O269" s="71"/>
      <c r="P269" s="193">
        <f>O269*H269</f>
        <v>0</v>
      </c>
      <c r="Q269" s="193">
        <v>6.1999999999999998E-3</v>
      </c>
      <c r="R269" s="193">
        <f>Q269*H269</f>
        <v>6.1999999999999998E-3</v>
      </c>
      <c r="S269" s="193">
        <v>0</v>
      </c>
      <c r="T269" s="194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5" t="s">
        <v>141</v>
      </c>
      <c r="AT269" s="195" t="s">
        <v>137</v>
      </c>
      <c r="AU269" s="195" t="s">
        <v>86</v>
      </c>
      <c r="AY269" s="17" t="s">
        <v>135</v>
      </c>
      <c r="BE269" s="196">
        <f>IF(N269="základní",J269,0)</f>
        <v>0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17" t="s">
        <v>84</v>
      </c>
      <c r="BK269" s="196">
        <f>ROUND(I269*H269,2)</f>
        <v>0</v>
      </c>
      <c r="BL269" s="17" t="s">
        <v>141</v>
      </c>
      <c r="BM269" s="195" t="s">
        <v>324</v>
      </c>
    </row>
    <row r="270" spans="1:65" s="2" customFormat="1" ht="11.25">
      <c r="A270" s="34"/>
      <c r="B270" s="35"/>
      <c r="C270" s="36"/>
      <c r="D270" s="197" t="s">
        <v>143</v>
      </c>
      <c r="E270" s="36"/>
      <c r="F270" s="198" t="s">
        <v>317</v>
      </c>
      <c r="G270" s="36"/>
      <c r="H270" s="36"/>
      <c r="I270" s="199"/>
      <c r="J270" s="36"/>
      <c r="K270" s="36"/>
      <c r="L270" s="39"/>
      <c r="M270" s="200"/>
      <c r="N270" s="201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143</v>
      </c>
      <c r="AU270" s="17" t="s">
        <v>86</v>
      </c>
    </row>
    <row r="271" spans="1:65" s="2" customFormat="1" ht="16.5" customHeight="1">
      <c r="A271" s="34"/>
      <c r="B271" s="35"/>
      <c r="C271" s="183" t="s">
        <v>325</v>
      </c>
      <c r="D271" s="183" t="s">
        <v>137</v>
      </c>
      <c r="E271" s="184" t="s">
        <v>326</v>
      </c>
      <c r="F271" s="185" t="s">
        <v>327</v>
      </c>
      <c r="G271" s="186" t="s">
        <v>191</v>
      </c>
      <c r="H271" s="187">
        <v>1</v>
      </c>
      <c r="I271" s="188"/>
      <c r="J271" s="189">
        <f>ROUND(I271*H271,2)</f>
        <v>0</v>
      </c>
      <c r="K271" s="190"/>
      <c r="L271" s="39"/>
      <c r="M271" s="191" t="s">
        <v>1</v>
      </c>
      <c r="N271" s="192" t="s">
        <v>41</v>
      </c>
      <c r="O271" s="71"/>
      <c r="P271" s="193">
        <f>O271*H271</f>
        <v>0</v>
      </c>
      <c r="Q271" s="193">
        <v>9.6000000000000002E-4</v>
      </c>
      <c r="R271" s="193">
        <f>Q271*H271</f>
        <v>9.6000000000000002E-4</v>
      </c>
      <c r="S271" s="193">
        <v>0</v>
      </c>
      <c r="T271" s="194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5" t="s">
        <v>141</v>
      </c>
      <c r="AT271" s="195" t="s">
        <v>137</v>
      </c>
      <c r="AU271" s="195" t="s">
        <v>86</v>
      </c>
      <c r="AY271" s="17" t="s">
        <v>135</v>
      </c>
      <c r="BE271" s="196">
        <f>IF(N271="základní",J271,0)</f>
        <v>0</v>
      </c>
      <c r="BF271" s="196">
        <f>IF(N271="snížená",J271,0)</f>
        <v>0</v>
      </c>
      <c r="BG271" s="196">
        <f>IF(N271="zákl. přenesená",J271,0)</f>
        <v>0</v>
      </c>
      <c r="BH271" s="196">
        <f>IF(N271="sníž. přenesená",J271,0)</f>
        <v>0</v>
      </c>
      <c r="BI271" s="196">
        <f>IF(N271="nulová",J271,0)</f>
        <v>0</v>
      </c>
      <c r="BJ271" s="17" t="s">
        <v>84</v>
      </c>
      <c r="BK271" s="196">
        <f>ROUND(I271*H271,2)</f>
        <v>0</v>
      </c>
      <c r="BL271" s="17" t="s">
        <v>141</v>
      </c>
      <c r="BM271" s="195" t="s">
        <v>328</v>
      </c>
    </row>
    <row r="272" spans="1:65" s="2" customFormat="1" ht="11.25">
      <c r="A272" s="34"/>
      <c r="B272" s="35"/>
      <c r="C272" s="36"/>
      <c r="D272" s="197" t="s">
        <v>143</v>
      </c>
      <c r="E272" s="36"/>
      <c r="F272" s="198" t="s">
        <v>327</v>
      </c>
      <c r="G272" s="36"/>
      <c r="H272" s="36"/>
      <c r="I272" s="199"/>
      <c r="J272" s="36"/>
      <c r="K272" s="36"/>
      <c r="L272" s="39"/>
      <c r="M272" s="200"/>
      <c r="N272" s="201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143</v>
      </c>
      <c r="AU272" s="17" t="s">
        <v>86</v>
      </c>
    </row>
    <row r="273" spans="1:65" s="2" customFormat="1" ht="16.5" customHeight="1">
      <c r="A273" s="34"/>
      <c r="B273" s="35"/>
      <c r="C273" s="183" t="s">
        <v>329</v>
      </c>
      <c r="D273" s="183" t="s">
        <v>137</v>
      </c>
      <c r="E273" s="184" t="s">
        <v>326</v>
      </c>
      <c r="F273" s="185" t="s">
        <v>327</v>
      </c>
      <c r="G273" s="186" t="s">
        <v>191</v>
      </c>
      <c r="H273" s="187">
        <v>1</v>
      </c>
      <c r="I273" s="188"/>
      <c r="J273" s="189">
        <f>ROUND(I273*H273,2)</f>
        <v>0</v>
      </c>
      <c r="K273" s="190"/>
      <c r="L273" s="39"/>
      <c r="M273" s="191" t="s">
        <v>1</v>
      </c>
      <c r="N273" s="192" t="s">
        <v>41</v>
      </c>
      <c r="O273" s="71"/>
      <c r="P273" s="193">
        <f>O273*H273</f>
        <v>0</v>
      </c>
      <c r="Q273" s="193">
        <v>9.6000000000000002E-4</v>
      </c>
      <c r="R273" s="193">
        <f>Q273*H273</f>
        <v>9.6000000000000002E-4</v>
      </c>
      <c r="S273" s="193">
        <v>0</v>
      </c>
      <c r="T273" s="194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5" t="s">
        <v>141</v>
      </c>
      <c r="AT273" s="195" t="s">
        <v>137</v>
      </c>
      <c r="AU273" s="195" t="s">
        <v>86</v>
      </c>
      <c r="AY273" s="17" t="s">
        <v>135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7" t="s">
        <v>84</v>
      </c>
      <c r="BK273" s="196">
        <f>ROUND(I273*H273,2)</f>
        <v>0</v>
      </c>
      <c r="BL273" s="17" t="s">
        <v>141</v>
      </c>
      <c r="BM273" s="195" t="s">
        <v>330</v>
      </c>
    </row>
    <row r="274" spans="1:65" s="2" customFormat="1" ht="11.25">
      <c r="A274" s="34"/>
      <c r="B274" s="35"/>
      <c r="C274" s="36"/>
      <c r="D274" s="197" t="s">
        <v>143</v>
      </c>
      <c r="E274" s="36"/>
      <c r="F274" s="198" t="s">
        <v>327</v>
      </c>
      <c r="G274" s="36"/>
      <c r="H274" s="36"/>
      <c r="I274" s="199"/>
      <c r="J274" s="36"/>
      <c r="K274" s="36"/>
      <c r="L274" s="39"/>
      <c r="M274" s="200"/>
      <c r="N274" s="201"/>
      <c r="O274" s="71"/>
      <c r="P274" s="71"/>
      <c r="Q274" s="71"/>
      <c r="R274" s="71"/>
      <c r="S274" s="71"/>
      <c r="T274" s="72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143</v>
      </c>
      <c r="AU274" s="17" t="s">
        <v>86</v>
      </c>
    </row>
    <row r="275" spans="1:65" s="2" customFormat="1" ht="16.5" customHeight="1">
      <c r="A275" s="34"/>
      <c r="B275" s="35"/>
      <c r="C275" s="183" t="s">
        <v>331</v>
      </c>
      <c r="D275" s="183" t="s">
        <v>137</v>
      </c>
      <c r="E275" s="184" t="s">
        <v>326</v>
      </c>
      <c r="F275" s="185" t="s">
        <v>327</v>
      </c>
      <c r="G275" s="186" t="s">
        <v>191</v>
      </c>
      <c r="H275" s="187">
        <v>1</v>
      </c>
      <c r="I275" s="188"/>
      <c r="J275" s="189">
        <f>ROUND(I275*H275,2)</f>
        <v>0</v>
      </c>
      <c r="K275" s="190"/>
      <c r="L275" s="39"/>
      <c r="M275" s="191" t="s">
        <v>1</v>
      </c>
      <c r="N275" s="192" t="s">
        <v>41</v>
      </c>
      <c r="O275" s="71"/>
      <c r="P275" s="193">
        <f>O275*H275</f>
        <v>0</v>
      </c>
      <c r="Q275" s="193">
        <v>9.6000000000000002E-4</v>
      </c>
      <c r="R275" s="193">
        <f>Q275*H275</f>
        <v>9.6000000000000002E-4</v>
      </c>
      <c r="S275" s="193">
        <v>0</v>
      </c>
      <c r="T275" s="194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5" t="s">
        <v>141</v>
      </c>
      <c r="AT275" s="195" t="s">
        <v>137</v>
      </c>
      <c r="AU275" s="195" t="s">
        <v>86</v>
      </c>
      <c r="AY275" s="17" t="s">
        <v>135</v>
      </c>
      <c r="BE275" s="196">
        <f>IF(N275="základní",J275,0)</f>
        <v>0</v>
      </c>
      <c r="BF275" s="196">
        <f>IF(N275="snížená",J275,0)</f>
        <v>0</v>
      </c>
      <c r="BG275" s="196">
        <f>IF(N275="zákl. přenesená",J275,0)</f>
        <v>0</v>
      </c>
      <c r="BH275" s="196">
        <f>IF(N275="sníž. přenesená",J275,0)</f>
        <v>0</v>
      </c>
      <c r="BI275" s="196">
        <f>IF(N275="nulová",J275,0)</f>
        <v>0</v>
      </c>
      <c r="BJ275" s="17" t="s">
        <v>84</v>
      </c>
      <c r="BK275" s="196">
        <f>ROUND(I275*H275,2)</f>
        <v>0</v>
      </c>
      <c r="BL275" s="17" t="s">
        <v>141</v>
      </c>
      <c r="BM275" s="195" t="s">
        <v>332</v>
      </c>
    </row>
    <row r="276" spans="1:65" s="2" customFormat="1" ht="11.25">
      <c r="A276" s="34"/>
      <c r="B276" s="35"/>
      <c r="C276" s="36"/>
      <c r="D276" s="197" t="s">
        <v>143</v>
      </c>
      <c r="E276" s="36"/>
      <c r="F276" s="198" t="s">
        <v>327</v>
      </c>
      <c r="G276" s="36"/>
      <c r="H276" s="36"/>
      <c r="I276" s="199"/>
      <c r="J276" s="36"/>
      <c r="K276" s="36"/>
      <c r="L276" s="39"/>
      <c r="M276" s="200"/>
      <c r="N276" s="201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143</v>
      </c>
      <c r="AU276" s="17" t="s">
        <v>86</v>
      </c>
    </row>
    <row r="277" spans="1:65" s="2" customFormat="1" ht="21.75" customHeight="1">
      <c r="A277" s="34"/>
      <c r="B277" s="35"/>
      <c r="C277" s="183" t="s">
        <v>333</v>
      </c>
      <c r="D277" s="183" t="s">
        <v>137</v>
      </c>
      <c r="E277" s="184" t="s">
        <v>334</v>
      </c>
      <c r="F277" s="185" t="s">
        <v>335</v>
      </c>
      <c r="G277" s="186" t="s">
        <v>191</v>
      </c>
      <c r="H277" s="187">
        <v>1</v>
      </c>
      <c r="I277" s="188"/>
      <c r="J277" s="189">
        <f>ROUND(I277*H277,2)</f>
        <v>0</v>
      </c>
      <c r="K277" s="190"/>
      <c r="L277" s="39"/>
      <c r="M277" s="191" t="s">
        <v>1</v>
      </c>
      <c r="N277" s="192" t="s">
        <v>41</v>
      </c>
      <c r="O277" s="71"/>
      <c r="P277" s="193">
        <f>O277*H277</f>
        <v>0</v>
      </c>
      <c r="Q277" s="193">
        <v>7.1910000000000002E-2</v>
      </c>
      <c r="R277" s="193">
        <f>Q277*H277</f>
        <v>7.1910000000000002E-2</v>
      </c>
      <c r="S277" s="193">
        <v>0</v>
      </c>
      <c r="T277" s="194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5" t="s">
        <v>141</v>
      </c>
      <c r="AT277" s="195" t="s">
        <v>137</v>
      </c>
      <c r="AU277" s="195" t="s">
        <v>86</v>
      </c>
      <c r="AY277" s="17" t="s">
        <v>135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7" t="s">
        <v>84</v>
      </c>
      <c r="BK277" s="196">
        <f>ROUND(I277*H277,2)</f>
        <v>0</v>
      </c>
      <c r="BL277" s="17" t="s">
        <v>141</v>
      </c>
      <c r="BM277" s="195" t="s">
        <v>336</v>
      </c>
    </row>
    <row r="278" spans="1:65" s="2" customFormat="1" ht="11.25">
      <c r="A278" s="34"/>
      <c r="B278" s="35"/>
      <c r="C278" s="36"/>
      <c r="D278" s="197" t="s">
        <v>143</v>
      </c>
      <c r="E278" s="36"/>
      <c r="F278" s="198" t="s">
        <v>335</v>
      </c>
      <c r="G278" s="36"/>
      <c r="H278" s="36"/>
      <c r="I278" s="199"/>
      <c r="J278" s="36"/>
      <c r="K278" s="36"/>
      <c r="L278" s="39"/>
      <c r="M278" s="200"/>
      <c r="N278" s="201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143</v>
      </c>
      <c r="AU278" s="17" t="s">
        <v>86</v>
      </c>
    </row>
    <row r="279" spans="1:65" s="12" customFormat="1" ht="22.9" customHeight="1">
      <c r="B279" s="167"/>
      <c r="C279" s="168"/>
      <c r="D279" s="169" t="s">
        <v>75</v>
      </c>
      <c r="E279" s="181" t="s">
        <v>194</v>
      </c>
      <c r="F279" s="181" t="s">
        <v>337</v>
      </c>
      <c r="G279" s="168"/>
      <c r="H279" s="168"/>
      <c r="I279" s="171"/>
      <c r="J279" s="182">
        <f>BK279</f>
        <v>0</v>
      </c>
      <c r="K279" s="168"/>
      <c r="L279" s="173"/>
      <c r="M279" s="174"/>
      <c r="N279" s="175"/>
      <c r="O279" s="175"/>
      <c r="P279" s="176">
        <f>SUM(P280:P346)</f>
        <v>0</v>
      </c>
      <c r="Q279" s="175"/>
      <c r="R279" s="176">
        <f>SUM(R280:R346)</f>
        <v>0.51736750000000009</v>
      </c>
      <c r="S279" s="175"/>
      <c r="T279" s="177">
        <f>SUM(T280:T346)</f>
        <v>110.894898</v>
      </c>
      <c r="AR279" s="178" t="s">
        <v>84</v>
      </c>
      <c r="AT279" s="179" t="s">
        <v>75</v>
      </c>
      <c r="AU279" s="179" t="s">
        <v>84</v>
      </c>
      <c r="AY279" s="178" t="s">
        <v>135</v>
      </c>
      <c r="BK279" s="180">
        <f>SUM(BK280:BK346)</f>
        <v>0</v>
      </c>
    </row>
    <row r="280" spans="1:65" s="2" customFormat="1" ht="16.5" customHeight="1">
      <c r="A280" s="34"/>
      <c r="B280" s="35"/>
      <c r="C280" s="183" t="s">
        <v>338</v>
      </c>
      <c r="D280" s="183" t="s">
        <v>137</v>
      </c>
      <c r="E280" s="184" t="s">
        <v>339</v>
      </c>
      <c r="F280" s="185" t="s">
        <v>340</v>
      </c>
      <c r="G280" s="186" t="s">
        <v>341</v>
      </c>
      <c r="H280" s="187">
        <v>1.75</v>
      </c>
      <c r="I280" s="188"/>
      <c r="J280" s="189">
        <f>ROUND(I280*H280,2)</f>
        <v>0</v>
      </c>
      <c r="K280" s="190"/>
      <c r="L280" s="39"/>
      <c r="M280" s="191" t="s">
        <v>1</v>
      </c>
      <c r="N280" s="192" t="s">
        <v>41</v>
      </c>
      <c r="O280" s="71"/>
      <c r="P280" s="193">
        <f>O280*H280</f>
        <v>0</v>
      </c>
      <c r="Q280" s="193">
        <v>0.29221000000000003</v>
      </c>
      <c r="R280" s="193">
        <f>Q280*H280</f>
        <v>0.51136750000000009</v>
      </c>
      <c r="S280" s="193">
        <v>0</v>
      </c>
      <c r="T280" s="194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5" t="s">
        <v>141</v>
      </c>
      <c r="AT280" s="195" t="s">
        <v>137</v>
      </c>
      <c r="AU280" s="195" t="s">
        <v>86</v>
      </c>
      <c r="AY280" s="17" t="s">
        <v>135</v>
      </c>
      <c r="BE280" s="196">
        <f>IF(N280="základní",J280,0)</f>
        <v>0</v>
      </c>
      <c r="BF280" s="196">
        <f>IF(N280="snížená",J280,0)</f>
        <v>0</v>
      </c>
      <c r="BG280" s="196">
        <f>IF(N280="zákl. přenesená",J280,0)</f>
        <v>0</v>
      </c>
      <c r="BH280" s="196">
        <f>IF(N280="sníž. přenesená",J280,0)</f>
        <v>0</v>
      </c>
      <c r="BI280" s="196">
        <f>IF(N280="nulová",J280,0)</f>
        <v>0</v>
      </c>
      <c r="BJ280" s="17" t="s">
        <v>84</v>
      </c>
      <c r="BK280" s="196">
        <f>ROUND(I280*H280,2)</f>
        <v>0</v>
      </c>
      <c r="BL280" s="17" t="s">
        <v>141</v>
      </c>
      <c r="BM280" s="195" t="s">
        <v>342</v>
      </c>
    </row>
    <row r="281" spans="1:65" s="2" customFormat="1" ht="11.25">
      <c r="A281" s="34"/>
      <c r="B281" s="35"/>
      <c r="C281" s="36"/>
      <c r="D281" s="197" t="s">
        <v>143</v>
      </c>
      <c r="E281" s="36"/>
      <c r="F281" s="198" t="s">
        <v>343</v>
      </c>
      <c r="G281" s="36"/>
      <c r="H281" s="36"/>
      <c r="I281" s="199"/>
      <c r="J281" s="36"/>
      <c r="K281" s="36"/>
      <c r="L281" s="39"/>
      <c r="M281" s="200"/>
      <c r="N281" s="201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143</v>
      </c>
      <c r="AU281" s="17" t="s">
        <v>86</v>
      </c>
    </row>
    <row r="282" spans="1:65" s="2" customFormat="1" ht="16.5" customHeight="1">
      <c r="A282" s="34"/>
      <c r="B282" s="35"/>
      <c r="C282" s="234" t="s">
        <v>344</v>
      </c>
      <c r="D282" s="234" t="s">
        <v>175</v>
      </c>
      <c r="E282" s="235" t="s">
        <v>345</v>
      </c>
      <c r="F282" s="236" t="s">
        <v>346</v>
      </c>
      <c r="G282" s="237" t="s">
        <v>341</v>
      </c>
      <c r="H282" s="238">
        <v>1.75</v>
      </c>
      <c r="I282" s="239"/>
      <c r="J282" s="240">
        <f>ROUND(I282*H282,2)</f>
        <v>0</v>
      </c>
      <c r="K282" s="241"/>
      <c r="L282" s="242"/>
      <c r="M282" s="243" t="s">
        <v>1</v>
      </c>
      <c r="N282" s="244" t="s">
        <v>41</v>
      </c>
      <c r="O282" s="71"/>
      <c r="P282" s="193">
        <f>O282*H282</f>
        <v>0</v>
      </c>
      <c r="Q282" s="193">
        <v>0</v>
      </c>
      <c r="R282" s="193">
        <f>Q282*H282</f>
        <v>0</v>
      </c>
      <c r="S282" s="193">
        <v>0</v>
      </c>
      <c r="T282" s="194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5" t="s">
        <v>178</v>
      </c>
      <c r="AT282" s="195" t="s">
        <v>175</v>
      </c>
      <c r="AU282" s="195" t="s">
        <v>86</v>
      </c>
      <c r="AY282" s="17" t="s">
        <v>135</v>
      </c>
      <c r="BE282" s="196">
        <f>IF(N282="základní",J282,0)</f>
        <v>0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7" t="s">
        <v>84</v>
      </c>
      <c r="BK282" s="196">
        <f>ROUND(I282*H282,2)</f>
        <v>0</v>
      </c>
      <c r="BL282" s="17" t="s">
        <v>141</v>
      </c>
      <c r="BM282" s="195" t="s">
        <v>347</v>
      </c>
    </row>
    <row r="283" spans="1:65" s="2" customFormat="1" ht="11.25">
      <c r="A283" s="34"/>
      <c r="B283" s="35"/>
      <c r="C283" s="36"/>
      <c r="D283" s="197" t="s">
        <v>143</v>
      </c>
      <c r="E283" s="36"/>
      <c r="F283" s="198" t="s">
        <v>346</v>
      </c>
      <c r="G283" s="36"/>
      <c r="H283" s="36"/>
      <c r="I283" s="199"/>
      <c r="J283" s="36"/>
      <c r="K283" s="36"/>
      <c r="L283" s="39"/>
      <c r="M283" s="200"/>
      <c r="N283" s="201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143</v>
      </c>
      <c r="AU283" s="17" t="s">
        <v>86</v>
      </c>
    </row>
    <row r="284" spans="1:65" s="2" customFormat="1" ht="16.5" customHeight="1">
      <c r="A284" s="34"/>
      <c r="B284" s="35"/>
      <c r="C284" s="183" t="s">
        <v>348</v>
      </c>
      <c r="D284" s="183" t="s">
        <v>137</v>
      </c>
      <c r="E284" s="184" t="s">
        <v>349</v>
      </c>
      <c r="F284" s="185" t="s">
        <v>350</v>
      </c>
      <c r="G284" s="186" t="s">
        <v>185</v>
      </c>
      <c r="H284" s="187">
        <v>150</v>
      </c>
      <c r="I284" s="188"/>
      <c r="J284" s="189">
        <f>ROUND(I284*H284,2)</f>
        <v>0</v>
      </c>
      <c r="K284" s="190"/>
      <c r="L284" s="39"/>
      <c r="M284" s="191" t="s">
        <v>1</v>
      </c>
      <c r="N284" s="192" t="s">
        <v>41</v>
      </c>
      <c r="O284" s="71"/>
      <c r="P284" s="193">
        <f>O284*H284</f>
        <v>0</v>
      </c>
      <c r="Q284" s="193">
        <v>4.0000000000000003E-5</v>
      </c>
      <c r="R284" s="193">
        <f>Q284*H284</f>
        <v>6.0000000000000001E-3</v>
      </c>
      <c r="S284" s="193">
        <v>0</v>
      </c>
      <c r="T284" s="19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5" t="s">
        <v>141</v>
      </c>
      <c r="AT284" s="195" t="s">
        <v>137</v>
      </c>
      <c r="AU284" s="195" t="s">
        <v>86</v>
      </c>
      <c r="AY284" s="17" t="s">
        <v>135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7" t="s">
        <v>84</v>
      </c>
      <c r="BK284" s="196">
        <f>ROUND(I284*H284,2)</f>
        <v>0</v>
      </c>
      <c r="BL284" s="17" t="s">
        <v>141</v>
      </c>
      <c r="BM284" s="195" t="s">
        <v>351</v>
      </c>
    </row>
    <row r="285" spans="1:65" s="2" customFormat="1" ht="11.25">
      <c r="A285" s="34"/>
      <c r="B285" s="35"/>
      <c r="C285" s="36"/>
      <c r="D285" s="197" t="s">
        <v>143</v>
      </c>
      <c r="E285" s="36"/>
      <c r="F285" s="198" t="s">
        <v>352</v>
      </c>
      <c r="G285" s="36"/>
      <c r="H285" s="36"/>
      <c r="I285" s="199"/>
      <c r="J285" s="36"/>
      <c r="K285" s="36"/>
      <c r="L285" s="39"/>
      <c r="M285" s="200"/>
      <c r="N285" s="201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143</v>
      </c>
      <c r="AU285" s="17" t="s">
        <v>86</v>
      </c>
    </row>
    <row r="286" spans="1:65" s="13" customFormat="1" ht="11.25">
      <c r="B286" s="202"/>
      <c r="C286" s="203"/>
      <c r="D286" s="197" t="s">
        <v>145</v>
      </c>
      <c r="E286" s="204" t="s">
        <v>1</v>
      </c>
      <c r="F286" s="205" t="s">
        <v>353</v>
      </c>
      <c r="G286" s="203"/>
      <c r="H286" s="204" t="s">
        <v>1</v>
      </c>
      <c r="I286" s="206"/>
      <c r="J286" s="203"/>
      <c r="K286" s="203"/>
      <c r="L286" s="207"/>
      <c r="M286" s="208"/>
      <c r="N286" s="209"/>
      <c r="O286" s="209"/>
      <c r="P286" s="209"/>
      <c r="Q286" s="209"/>
      <c r="R286" s="209"/>
      <c r="S286" s="209"/>
      <c r="T286" s="210"/>
      <c r="AT286" s="211" t="s">
        <v>145</v>
      </c>
      <c r="AU286" s="211" t="s">
        <v>86</v>
      </c>
      <c r="AV286" s="13" t="s">
        <v>84</v>
      </c>
      <c r="AW286" s="13" t="s">
        <v>32</v>
      </c>
      <c r="AX286" s="13" t="s">
        <v>76</v>
      </c>
      <c r="AY286" s="211" t="s">
        <v>135</v>
      </c>
    </row>
    <row r="287" spans="1:65" s="14" customFormat="1" ht="11.25">
      <c r="B287" s="212"/>
      <c r="C287" s="213"/>
      <c r="D287" s="197" t="s">
        <v>145</v>
      </c>
      <c r="E287" s="214" t="s">
        <v>1</v>
      </c>
      <c r="F287" s="215" t="s">
        <v>354</v>
      </c>
      <c r="G287" s="213"/>
      <c r="H287" s="216">
        <v>150</v>
      </c>
      <c r="I287" s="217"/>
      <c r="J287" s="213"/>
      <c r="K287" s="213"/>
      <c r="L287" s="218"/>
      <c r="M287" s="219"/>
      <c r="N287" s="220"/>
      <c r="O287" s="220"/>
      <c r="P287" s="220"/>
      <c r="Q287" s="220"/>
      <c r="R287" s="220"/>
      <c r="S287" s="220"/>
      <c r="T287" s="221"/>
      <c r="AT287" s="222" t="s">
        <v>145</v>
      </c>
      <c r="AU287" s="222" t="s">
        <v>86</v>
      </c>
      <c r="AV287" s="14" t="s">
        <v>86</v>
      </c>
      <c r="AW287" s="14" t="s">
        <v>32</v>
      </c>
      <c r="AX287" s="14" t="s">
        <v>76</v>
      </c>
      <c r="AY287" s="222" t="s">
        <v>135</v>
      </c>
    </row>
    <row r="288" spans="1:65" s="15" customFormat="1" ht="11.25">
      <c r="B288" s="223"/>
      <c r="C288" s="224"/>
      <c r="D288" s="197" t="s">
        <v>145</v>
      </c>
      <c r="E288" s="225" t="s">
        <v>1</v>
      </c>
      <c r="F288" s="226" t="s">
        <v>148</v>
      </c>
      <c r="G288" s="224"/>
      <c r="H288" s="227">
        <v>150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AT288" s="233" t="s">
        <v>145</v>
      </c>
      <c r="AU288" s="233" t="s">
        <v>86</v>
      </c>
      <c r="AV288" s="15" t="s">
        <v>141</v>
      </c>
      <c r="AW288" s="15" t="s">
        <v>32</v>
      </c>
      <c r="AX288" s="15" t="s">
        <v>84</v>
      </c>
      <c r="AY288" s="233" t="s">
        <v>135</v>
      </c>
    </row>
    <row r="289" spans="1:65" s="2" customFormat="1" ht="16.5" customHeight="1">
      <c r="A289" s="34"/>
      <c r="B289" s="35"/>
      <c r="C289" s="183" t="s">
        <v>355</v>
      </c>
      <c r="D289" s="183" t="s">
        <v>137</v>
      </c>
      <c r="E289" s="184" t="s">
        <v>356</v>
      </c>
      <c r="F289" s="185" t="s">
        <v>357</v>
      </c>
      <c r="G289" s="186" t="s">
        <v>185</v>
      </c>
      <c r="H289" s="187">
        <v>5.4</v>
      </c>
      <c r="I289" s="188"/>
      <c r="J289" s="189">
        <f>ROUND(I289*H289,2)</f>
        <v>0</v>
      </c>
      <c r="K289" s="190"/>
      <c r="L289" s="39"/>
      <c r="M289" s="191" t="s">
        <v>1</v>
      </c>
      <c r="N289" s="192" t="s">
        <v>41</v>
      </c>
      <c r="O289" s="71"/>
      <c r="P289" s="193">
        <f>O289*H289</f>
        <v>0</v>
      </c>
      <c r="Q289" s="193">
        <v>0</v>
      </c>
      <c r="R289" s="193">
        <f>Q289*H289</f>
        <v>0</v>
      </c>
      <c r="S289" s="193">
        <v>0.18099999999999997</v>
      </c>
      <c r="T289" s="194">
        <f>S289*H289</f>
        <v>0.97739999999999994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5" t="s">
        <v>141</v>
      </c>
      <c r="AT289" s="195" t="s">
        <v>137</v>
      </c>
      <c r="AU289" s="195" t="s">
        <v>86</v>
      </c>
      <c r="AY289" s="17" t="s">
        <v>135</v>
      </c>
      <c r="BE289" s="196">
        <f>IF(N289="základní",J289,0)</f>
        <v>0</v>
      </c>
      <c r="BF289" s="196">
        <f>IF(N289="snížená",J289,0)</f>
        <v>0</v>
      </c>
      <c r="BG289" s="196">
        <f>IF(N289="zákl. přenesená",J289,0)</f>
        <v>0</v>
      </c>
      <c r="BH289" s="196">
        <f>IF(N289="sníž. přenesená",J289,0)</f>
        <v>0</v>
      </c>
      <c r="BI289" s="196">
        <f>IF(N289="nulová",J289,0)</f>
        <v>0</v>
      </c>
      <c r="BJ289" s="17" t="s">
        <v>84</v>
      </c>
      <c r="BK289" s="196">
        <f>ROUND(I289*H289,2)</f>
        <v>0</v>
      </c>
      <c r="BL289" s="17" t="s">
        <v>141</v>
      </c>
      <c r="BM289" s="195" t="s">
        <v>358</v>
      </c>
    </row>
    <row r="290" spans="1:65" s="2" customFormat="1" ht="11.25">
      <c r="A290" s="34"/>
      <c r="B290" s="35"/>
      <c r="C290" s="36"/>
      <c r="D290" s="197" t="s">
        <v>143</v>
      </c>
      <c r="E290" s="36"/>
      <c r="F290" s="198" t="s">
        <v>359</v>
      </c>
      <c r="G290" s="36"/>
      <c r="H290" s="36"/>
      <c r="I290" s="199"/>
      <c r="J290" s="36"/>
      <c r="K290" s="36"/>
      <c r="L290" s="39"/>
      <c r="M290" s="200"/>
      <c r="N290" s="201"/>
      <c r="O290" s="71"/>
      <c r="P290" s="71"/>
      <c r="Q290" s="71"/>
      <c r="R290" s="71"/>
      <c r="S290" s="71"/>
      <c r="T290" s="72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143</v>
      </c>
      <c r="AU290" s="17" t="s">
        <v>86</v>
      </c>
    </row>
    <row r="291" spans="1:65" s="14" customFormat="1" ht="11.25">
      <c r="B291" s="212"/>
      <c r="C291" s="213"/>
      <c r="D291" s="197" t="s">
        <v>145</v>
      </c>
      <c r="E291" s="214" t="s">
        <v>1</v>
      </c>
      <c r="F291" s="215" t="s">
        <v>360</v>
      </c>
      <c r="G291" s="213"/>
      <c r="H291" s="216">
        <v>5.4</v>
      </c>
      <c r="I291" s="217"/>
      <c r="J291" s="213"/>
      <c r="K291" s="213"/>
      <c r="L291" s="218"/>
      <c r="M291" s="219"/>
      <c r="N291" s="220"/>
      <c r="O291" s="220"/>
      <c r="P291" s="220"/>
      <c r="Q291" s="220"/>
      <c r="R291" s="220"/>
      <c r="S291" s="220"/>
      <c r="T291" s="221"/>
      <c r="AT291" s="222" t="s">
        <v>145</v>
      </c>
      <c r="AU291" s="222" t="s">
        <v>86</v>
      </c>
      <c r="AV291" s="14" t="s">
        <v>86</v>
      </c>
      <c r="AW291" s="14" t="s">
        <v>32</v>
      </c>
      <c r="AX291" s="14" t="s">
        <v>76</v>
      </c>
      <c r="AY291" s="222" t="s">
        <v>135</v>
      </c>
    </row>
    <row r="292" spans="1:65" s="15" customFormat="1" ht="11.25">
      <c r="B292" s="223"/>
      <c r="C292" s="224"/>
      <c r="D292" s="197" t="s">
        <v>145</v>
      </c>
      <c r="E292" s="225" t="s">
        <v>1</v>
      </c>
      <c r="F292" s="226" t="s">
        <v>148</v>
      </c>
      <c r="G292" s="224"/>
      <c r="H292" s="227">
        <v>5.4</v>
      </c>
      <c r="I292" s="228"/>
      <c r="J292" s="224"/>
      <c r="K292" s="224"/>
      <c r="L292" s="229"/>
      <c r="M292" s="230"/>
      <c r="N292" s="231"/>
      <c r="O292" s="231"/>
      <c r="P292" s="231"/>
      <c r="Q292" s="231"/>
      <c r="R292" s="231"/>
      <c r="S292" s="231"/>
      <c r="T292" s="232"/>
      <c r="AT292" s="233" t="s">
        <v>145</v>
      </c>
      <c r="AU292" s="233" t="s">
        <v>86</v>
      </c>
      <c r="AV292" s="15" t="s">
        <v>141</v>
      </c>
      <c r="AW292" s="15" t="s">
        <v>32</v>
      </c>
      <c r="AX292" s="15" t="s">
        <v>84</v>
      </c>
      <c r="AY292" s="233" t="s">
        <v>135</v>
      </c>
    </row>
    <row r="293" spans="1:65" s="2" customFormat="1" ht="16.5" customHeight="1">
      <c r="A293" s="34"/>
      <c r="B293" s="35"/>
      <c r="C293" s="183" t="s">
        <v>361</v>
      </c>
      <c r="D293" s="183" t="s">
        <v>137</v>
      </c>
      <c r="E293" s="184" t="s">
        <v>362</v>
      </c>
      <c r="F293" s="185" t="s">
        <v>363</v>
      </c>
      <c r="G293" s="186" t="s">
        <v>191</v>
      </c>
      <c r="H293" s="187">
        <v>2</v>
      </c>
      <c r="I293" s="188"/>
      <c r="J293" s="189">
        <f>ROUND(I293*H293,2)</f>
        <v>0</v>
      </c>
      <c r="K293" s="190"/>
      <c r="L293" s="39"/>
      <c r="M293" s="191" t="s">
        <v>1</v>
      </c>
      <c r="N293" s="192" t="s">
        <v>41</v>
      </c>
      <c r="O293" s="71"/>
      <c r="P293" s="193">
        <f>O293*H293</f>
        <v>0</v>
      </c>
      <c r="Q293" s="193">
        <v>0</v>
      </c>
      <c r="R293" s="193">
        <f>Q293*H293</f>
        <v>0</v>
      </c>
      <c r="S293" s="193">
        <v>0.48</v>
      </c>
      <c r="T293" s="194">
        <f>S293*H293</f>
        <v>0.96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5" t="s">
        <v>141</v>
      </c>
      <c r="AT293" s="195" t="s">
        <v>137</v>
      </c>
      <c r="AU293" s="195" t="s">
        <v>86</v>
      </c>
      <c r="AY293" s="17" t="s">
        <v>135</v>
      </c>
      <c r="BE293" s="196">
        <f>IF(N293="základní",J293,0)</f>
        <v>0</v>
      </c>
      <c r="BF293" s="196">
        <f>IF(N293="snížená",J293,0)</f>
        <v>0</v>
      </c>
      <c r="BG293" s="196">
        <f>IF(N293="zákl. přenesená",J293,0)</f>
        <v>0</v>
      </c>
      <c r="BH293" s="196">
        <f>IF(N293="sníž. přenesená",J293,0)</f>
        <v>0</v>
      </c>
      <c r="BI293" s="196">
        <f>IF(N293="nulová",J293,0)</f>
        <v>0</v>
      </c>
      <c r="BJ293" s="17" t="s">
        <v>84</v>
      </c>
      <c r="BK293" s="196">
        <f>ROUND(I293*H293,2)</f>
        <v>0</v>
      </c>
      <c r="BL293" s="17" t="s">
        <v>141</v>
      </c>
      <c r="BM293" s="195" t="s">
        <v>364</v>
      </c>
    </row>
    <row r="294" spans="1:65" s="2" customFormat="1" ht="11.25">
      <c r="A294" s="34"/>
      <c r="B294" s="35"/>
      <c r="C294" s="36"/>
      <c r="D294" s="197" t="s">
        <v>143</v>
      </c>
      <c r="E294" s="36"/>
      <c r="F294" s="198" t="s">
        <v>363</v>
      </c>
      <c r="G294" s="36"/>
      <c r="H294" s="36"/>
      <c r="I294" s="199"/>
      <c r="J294" s="36"/>
      <c r="K294" s="36"/>
      <c r="L294" s="39"/>
      <c r="M294" s="200"/>
      <c r="N294" s="201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143</v>
      </c>
      <c r="AU294" s="17" t="s">
        <v>86</v>
      </c>
    </row>
    <row r="295" spans="1:65" s="13" customFormat="1" ht="11.25">
      <c r="B295" s="202"/>
      <c r="C295" s="203"/>
      <c r="D295" s="197" t="s">
        <v>145</v>
      </c>
      <c r="E295" s="204" t="s">
        <v>1</v>
      </c>
      <c r="F295" s="205" t="s">
        <v>365</v>
      </c>
      <c r="G295" s="203"/>
      <c r="H295" s="204" t="s">
        <v>1</v>
      </c>
      <c r="I295" s="206"/>
      <c r="J295" s="203"/>
      <c r="K295" s="203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145</v>
      </c>
      <c r="AU295" s="211" t="s">
        <v>86</v>
      </c>
      <c r="AV295" s="13" t="s">
        <v>84</v>
      </c>
      <c r="AW295" s="13" t="s">
        <v>32</v>
      </c>
      <c r="AX295" s="13" t="s">
        <v>76</v>
      </c>
      <c r="AY295" s="211" t="s">
        <v>135</v>
      </c>
    </row>
    <row r="296" spans="1:65" s="14" customFormat="1" ht="11.25">
      <c r="B296" s="212"/>
      <c r="C296" s="213"/>
      <c r="D296" s="197" t="s">
        <v>145</v>
      </c>
      <c r="E296" s="214" t="s">
        <v>1</v>
      </c>
      <c r="F296" s="215" t="s">
        <v>86</v>
      </c>
      <c r="G296" s="213"/>
      <c r="H296" s="216">
        <v>2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145</v>
      </c>
      <c r="AU296" s="222" t="s">
        <v>86</v>
      </c>
      <c r="AV296" s="14" t="s">
        <v>86</v>
      </c>
      <c r="AW296" s="14" t="s">
        <v>32</v>
      </c>
      <c r="AX296" s="14" t="s">
        <v>76</v>
      </c>
      <c r="AY296" s="222" t="s">
        <v>135</v>
      </c>
    </row>
    <row r="297" spans="1:65" s="15" customFormat="1" ht="11.25">
      <c r="B297" s="223"/>
      <c r="C297" s="224"/>
      <c r="D297" s="197" t="s">
        <v>145</v>
      </c>
      <c r="E297" s="225" t="s">
        <v>1</v>
      </c>
      <c r="F297" s="226" t="s">
        <v>148</v>
      </c>
      <c r="G297" s="224"/>
      <c r="H297" s="227">
        <v>2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AT297" s="233" t="s">
        <v>145</v>
      </c>
      <c r="AU297" s="233" t="s">
        <v>86</v>
      </c>
      <c r="AV297" s="15" t="s">
        <v>141</v>
      </c>
      <c r="AW297" s="15" t="s">
        <v>32</v>
      </c>
      <c r="AX297" s="15" t="s">
        <v>84</v>
      </c>
      <c r="AY297" s="233" t="s">
        <v>135</v>
      </c>
    </row>
    <row r="298" spans="1:65" s="2" customFormat="1" ht="21.75" customHeight="1">
      <c r="A298" s="34"/>
      <c r="B298" s="35"/>
      <c r="C298" s="183" t="s">
        <v>366</v>
      </c>
      <c r="D298" s="183" t="s">
        <v>137</v>
      </c>
      <c r="E298" s="184" t="s">
        <v>367</v>
      </c>
      <c r="F298" s="185" t="s">
        <v>368</v>
      </c>
      <c r="G298" s="186" t="s">
        <v>140</v>
      </c>
      <c r="H298" s="187">
        <v>25.091000000000001</v>
      </c>
      <c r="I298" s="188"/>
      <c r="J298" s="189">
        <f>ROUND(I298*H298,2)</f>
        <v>0</v>
      </c>
      <c r="K298" s="190"/>
      <c r="L298" s="39"/>
      <c r="M298" s="191" t="s">
        <v>1</v>
      </c>
      <c r="N298" s="192" t="s">
        <v>41</v>
      </c>
      <c r="O298" s="71"/>
      <c r="P298" s="193">
        <f>O298*H298</f>
        <v>0</v>
      </c>
      <c r="Q298" s="193">
        <v>0</v>
      </c>
      <c r="R298" s="193">
        <f>Q298*H298</f>
        <v>0</v>
      </c>
      <c r="S298" s="193">
        <v>2.2000000000000002</v>
      </c>
      <c r="T298" s="194">
        <f>S298*H298</f>
        <v>55.200200000000009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5" t="s">
        <v>141</v>
      </c>
      <c r="AT298" s="195" t="s">
        <v>137</v>
      </c>
      <c r="AU298" s="195" t="s">
        <v>86</v>
      </c>
      <c r="AY298" s="17" t="s">
        <v>135</v>
      </c>
      <c r="BE298" s="196">
        <f>IF(N298="základní",J298,0)</f>
        <v>0</v>
      </c>
      <c r="BF298" s="196">
        <f>IF(N298="snížená",J298,0)</f>
        <v>0</v>
      </c>
      <c r="BG298" s="196">
        <f>IF(N298="zákl. přenesená",J298,0)</f>
        <v>0</v>
      </c>
      <c r="BH298" s="196">
        <f>IF(N298="sníž. přenesená",J298,0)</f>
        <v>0</v>
      </c>
      <c r="BI298" s="196">
        <f>IF(N298="nulová",J298,0)</f>
        <v>0</v>
      </c>
      <c r="BJ298" s="17" t="s">
        <v>84</v>
      </c>
      <c r="BK298" s="196">
        <f>ROUND(I298*H298,2)</f>
        <v>0</v>
      </c>
      <c r="BL298" s="17" t="s">
        <v>141</v>
      </c>
      <c r="BM298" s="195" t="s">
        <v>369</v>
      </c>
    </row>
    <row r="299" spans="1:65" s="2" customFormat="1" ht="11.25">
      <c r="A299" s="34"/>
      <c r="B299" s="35"/>
      <c r="C299" s="36"/>
      <c r="D299" s="197" t="s">
        <v>143</v>
      </c>
      <c r="E299" s="36"/>
      <c r="F299" s="198" t="s">
        <v>370</v>
      </c>
      <c r="G299" s="36"/>
      <c r="H299" s="36"/>
      <c r="I299" s="199"/>
      <c r="J299" s="36"/>
      <c r="K299" s="36"/>
      <c r="L299" s="39"/>
      <c r="M299" s="200"/>
      <c r="N299" s="201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143</v>
      </c>
      <c r="AU299" s="17" t="s">
        <v>86</v>
      </c>
    </row>
    <row r="300" spans="1:65" s="13" customFormat="1" ht="11.25">
      <c r="B300" s="202"/>
      <c r="C300" s="203"/>
      <c r="D300" s="197" t="s">
        <v>145</v>
      </c>
      <c r="E300" s="204" t="s">
        <v>1</v>
      </c>
      <c r="F300" s="205" t="s">
        <v>371</v>
      </c>
      <c r="G300" s="203"/>
      <c r="H300" s="204" t="s">
        <v>1</v>
      </c>
      <c r="I300" s="206"/>
      <c r="J300" s="203"/>
      <c r="K300" s="203"/>
      <c r="L300" s="207"/>
      <c r="M300" s="208"/>
      <c r="N300" s="209"/>
      <c r="O300" s="209"/>
      <c r="P300" s="209"/>
      <c r="Q300" s="209"/>
      <c r="R300" s="209"/>
      <c r="S300" s="209"/>
      <c r="T300" s="210"/>
      <c r="AT300" s="211" t="s">
        <v>145</v>
      </c>
      <c r="AU300" s="211" t="s">
        <v>86</v>
      </c>
      <c r="AV300" s="13" t="s">
        <v>84</v>
      </c>
      <c r="AW300" s="13" t="s">
        <v>32</v>
      </c>
      <c r="AX300" s="13" t="s">
        <v>76</v>
      </c>
      <c r="AY300" s="211" t="s">
        <v>135</v>
      </c>
    </row>
    <row r="301" spans="1:65" s="13" customFormat="1" ht="11.25">
      <c r="B301" s="202"/>
      <c r="C301" s="203"/>
      <c r="D301" s="197" t="s">
        <v>145</v>
      </c>
      <c r="E301" s="204" t="s">
        <v>1</v>
      </c>
      <c r="F301" s="205" t="s">
        <v>241</v>
      </c>
      <c r="G301" s="203"/>
      <c r="H301" s="204" t="s">
        <v>1</v>
      </c>
      <c r="I301" s="206"/>
      <c r="J301" s="203"/>
      <c r="K301" s="203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145</v>
      </c>
      <c r="AU301" s="211" t="s">
        <v>86</v>
      </c>
      <c r="AV301" s="13" t="s">
        <v>84</v>
      </c>
      <c r="AW301" s="13" t="s">
        <v>32</v>
      </c>
      <c r="AX301" s="13" t="s">
        <v>76</v>
      </c>
      <c r="AY301" s="211" t="s">
        <v>135</v>
      </c>
    </row>
    <row r="302" spans="1:65" s="14" customFormat="1" ht="11.25">
      <c r="B302" s="212"/>
      <c r="C302" s="213"/>
      <c r="D302" s="197" t="s">
        <v>145</v>
      </c>
      <c r="E302" s="214" t="s">
        <v>1</v>
      </c>
      <c r="F302" s="215" t="s">
        <v>372</v>
      </c>
      <c r="G302" s="213"/>
      <c r="H302" s="216">
        <v>0.78400000000000003</v>
      </c>
      <c r="I302" s="217"/>
      <c r="J302" s="213"/>
      <c r="K302" s="213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145</v>
      </c>
      <c r="AU302" s="222" t="s">
        <v>86</v>
      </c>
      <c r="AV302" s="14" t="s">
        <v>86</v>
      </c>
      <c r="AW302" s="14" t="s">
        <v>32</v>
      </c>
      <c r="AX302" s="14" t="s">
        <v>76</v>
      </c>
      <c r="AY302" s="222" t="s">
        <v>135</v>
      </c>
    </row>
    <row r="303" spans="1:65" s="14" customFormat="1" ht="22.5">
      <c r="B303" s="212"/>
      <c r="C303" s="213"/>
      <c r="D303" s="197" t="s">
        <v>145</v>
      </c>
      <c r="E303" s="214" t="s">
        <v>1</v>
      </c>
      <c r="F303" s="215" t="s">
        <v>373</v>
      </c>
      <c r="G303" s="213"/>
      <c r="H303" s="216">
        <v>17.417000000000002</v>
      </c>
      <c r="I303" s="217"/>
      <c r="J303" s="213"/>
      <c r="K303" s="213"/>
      <c r="L303" s="218"/>
      <c r="M303" s="219"/>
      <c r="N303" s="220"/>
      <c r="O303" s="220"/>
      <c r="P303" s="220"/>
      <c r="Q303" s="220"/>
      <c r="R303" s="220"/>
      <c r="S303" s="220"/>
      <c r="T303" s="221"/>
      <c r="AT303" s="222" t="s">
        <v>145</v>
      </c>
      <c r="AU303" s="222" t="s">
        <v>86</v>
      </c>
      <c r="AV303" s="14" t="s">
        <v>86</v>
      </c>
      <c r="AW303" s="14" t="s">
        <v>32</v>
      </c>
      <c r="AX303" s="14" t="s">
        <v>76</v>
      </c>
      <c r="AY303" s="222" t="s">
        <v>135</v>
      </c>
    </row>
    <row r="304" spans="1:65" s="14" customFormat="1" ht="11.25">
      <c r="B304" s="212"/>
      <c r="C304" s="213"/>
      <c r="D304" s="197" t="s">
        <v>145</v>
      </c>
      <c r="E304" s="214" t="s">
        <v>1</v>
      </c>
      <c r="F304" s="215" t="s">
        <v>374</v>
      </c>
      <c r="G304" s="213"/>
      <c r="H304" s="216">
        <v>5.0339999999999998</v>
      </c>
      <c r="I304" s="217"/>
      <c r="J304" s="213"/>
      <c r="K304" s="213"/>
      <c r="L304" s="218"/>
      <c r="M304" s="219"/>
      <c r="N304" s="220"/>
      <c r="O304" s="220"/>
      <c r="P304" s="220"/>
      <c r="Q304" s="220"/>
      <c r="R304" s="220"/>
      <c r="S304" s="220"/>
      <c r="T304" s="221"/>
      <c r="AT304" s="222" t="s">
        <v>145</v>
      </c>
      <c r="AU304" s="222" t="s">
        <v>86</v>
      </c>
      <c r="AV304" s="14" t="s">
        <v>86</v>
      </c>
      <c r="AW304" s="14" t="s">
        <v>32</v>
      </c>
      <c r="AX304" s="14" t="s">
        <v>76</v>
      </c>
      <c r="AY304" s="222" t="s">
        <v>135</v>
      </c>
    </row>
    <row r="305" spans="1:65" s="13" customFormat="1" ht="11.25">
      <c r="B305" s="202"/>
      <c r="C305" s="203"/>
      <c r="D305" s="197" t="s">
        <v>145</v>
      </c>
      <c r="E305" s="204" t="s">
        <v>1</v>
      </c>
      <c r="F305" s="205" t="s">
        <v>245</v>
      </c>
      <c r="G305" s="203"/>
      <c r="H305" s="204" t="s">
        <v>1</v>
      </c>
      <c r="I305" s="206"/>
      <c r="J305" s="203"/>
      <c r="K305" s="203"/>
      <c r="L305" s="207"/>
      <c r="M305" s="208"/>
      <c r="N305" s="209"/>
      <c r="O305" s="209"/>
      <c r="P305" s="209"/>
      <c r="Q305" s="209"/>
      <c r="R305" s="209"/>
      <c r="S305" s="209"/>
      <c r="T305" s="210"/>
      <c r="AT305" s="211" t="s">
        <v>145</v>
      </c>
      <c r="AU305" s="211" t="s">
        <v>86</v>
      </c>
      <c r="AV305" s="13" t="s">
        <v>84</v>
      </c>
      <c r="AW305" s="13" t="s">
        <v>32</v>
      </c>
      <c r="AX305" s="13" t="s">
        <v>76</v>
      </c>
      <c r="AY305" s="211" t="s">
        <v>135</v>
      </c>
    </row>
    <row r="306" spans="1:65" s="14" customFormat="1" ht="11.25">
      <c r="B306" s="212"/>
      <c r="C306" s="213"/>
      <c r="D306" s="197" t="s">
        <v>145</v>
      </c>
      <c r="E306" s="214" t="s">
        <v>1</v>
      </c>
      <c r="F306" s="215" t="s">
        <v>375</v>
      </c>
      <c r="G306" s="213"/>
      <c r="H306" s="216">
        <v>1.8560000000000003</v>
      </c>
      <c r="I306" s="217"/>
      <c r="J306" s="213"/>
      <c r="K306" s="213"/>
      <c r="L306" s="218"/>
      <c r="M306" s="219"/>
      <c r="N306" s="220"/>
      <c r="O306" s="220"/>
      <c r="P306" s="220"/>
      <c r="Q306" s="220"/>
      <c r="R306" s="220"/>
      <c r="S306" s="220"/>
      <c r="T306" s="221"/>
      <c r="AT306" s="222" t="s">
        <v>145</v>
      </c>
      <c r="AU306" s="222" t="s">
        <v>86</v>
      </c>
      <c r="AV306" s="14" t="s">
        <v>86</v>
      </c>
      <c r="AW306" s="14" t="s">
        <v>32</v>
      </c>
      <c r="AX306" s="14" t="s">
        <v>76</v>
      </c>
      <c r="AY306" s="222" t="s">
        <v>135</v>
      </c>
    </row>
    <row r="307" spans="1:65" s="15" customFormat="1" ht="11.25">
      <c r="B307" s="223"/>
      <c r="C307" s="224"/>
      <c r="D307" s="197" t="s">
        <v>145</v>
      </c>
      <c r="E307" s="225" t="s">
        <v>1</v>
      </c>
      <c r="F307" s="226" t="s">
        <v>148</v>
      </c>
      <c r="G307" s="224"/>
      <c r="H307" s="227">
        <v>25.091000000000001</v>
      </c>
      <c r="I307" s="228"/>
      <c r="J307" s="224"/>
      <c r="K307" s="224"/>
      <c r="L307" s="229"/>
      <c r="M307" s="230"/>
      <c r="N307" s="231"/>
      <c r="O307" s="231"/>
      <c r="P307" s="231"/>
      <c r="Q307" s="231"/>
      <c r="R307" s="231"/>
      <c r="S307" s="231"/>
      <c r="T307" s="232"/>
      <c r="AT307" s="233" t="s">
        <v>145</v>
      </c>
      <c r="AU307" s="233" t="s">
        <v>86</v>
      </c>
      <c r="AV307" s="15" t="s">
        <v>141</v>
      </c>
      <c r="AW307" s="15" t="s">
        <v>32</v>
      </c>
      <c r="AX307" s="15" t="s">
        <v>84</v>
      </c>
      <c r="AY307" s="233" t="s">
        <v>135</v>
      </c>
    </row>
    <row r="308" spans="1:65" s="2" customFormat="1" ht="16.5" customHeight="1">
      <c r="A308" s="34"/>
      <c r="B308" s="35"/>
      <c r="C308" s="183" t="s">
        <v>376</v>
      </c>
      <c r="D308" s="183" t="s">
        <v>137</v>
      </c>
      <c r="E308" s="184" t="s">
        <v>377</v>
      </c>
      <c r="F308" s="185" t="s">
        <v>378</v>
      </c>
      <c r="G308" s="186" t="s">
        <v>185</v>
      </c>
      <c r="H308" s="187">
        <v>116.17400000000001</v>
      </c>
      <c r="I308" s="188"/>
      <c r="J308" s="189">
        <f>ROUND(I308*H308,2)</f>
        <v>0</v>
      </c>
      <c r="K308" s="190"/>
      <c r="L308" s="39"/>
      <c r="M308" s="191" t="s">
        <v>1</v>
      </c>
      <c r="N308" s="192" t="s">
        <v>41</v>
      </c>
      <c r="O308" s="71"/>
      <c r="P308" s="193">
        <f>O308*H308</f>
        <v>0</v>
      </c>
      <c r="Q308" s="193">
        <v>0</v>
      </c>
      <c r="R308" s="193">
        <f>Q308*H308</f>
        <v>0</v>
      </c>
      <c r="S308" s="193">
        <v>5.7000000000000002E-2</v>
      </c>
      <c r="T308" s="194">
        <f>S308*H308</f>
        <v>6.6219180000000009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5" t="s">
        <v>141</v>
      </c>
      <c r="AT308" s="195" t="s">
        <v>137</v>
      </c>
      <c r="AU308" s="195" t="s">
        <v>86</v>
      </c>
      <c r="AY308" s="17" t="s">
        <v>135</v>
      </c>
      <c r="BE308" s="196">
        <f>IF(N308="základní",J308,0)</f>
        <v>0</v>
      </c>
      <c r="BF308" s="196">
        <f>IF(N308="snížená",J308,0)</f>
        <v>0</v>
      </c>
      <c r="BG308" s="196">
        <f>IF(N308="zákl. přenesená",J308,0)</f>
        <v>0</v>
      </c>
      <c r="BH308" s="196">
        <f>IF(N308="sníž. přenesená",J308,0)</f>
        <v>0</v>
      </c>
      <c r="BI308" s="196">
        <f>IF(N308="nulová",J308,0)</f>
        <v>0</v>
      </c>
      <c r="BJ308" s="17" t="s">
        <v>84</v>
      </c>
      <c r="BK308" s="196">
        <f>ROUND(I308*H308,2)</f>
        <v>0</v>
      </c>
      <c r="BL308" s="17" t="s">
        <v>141</v>
      </c>
      <c r="BM308" s="195" t="s">
        <v>379</v>
      </c>
    </row>
    <row r="309" spans="1:65" s="2" customFormat="1" ht="19.5">
      <c r="A309" s="34"/>
      <c r="B309" s="35"/>
      <c r="C309" s="36"/>
      <c r="D309" s="197" t="s">
        <v>143</v>
      </c>
      <c r="E309" s="36"/>
      <c r="F309" s="198" t="s">
        <v>380</v>
      </c>
      <c r="G309" s="36"/>
      <c r="H309" s="36"/>
      <c r="I309" s="199"/>
      <c r="J309" s="36"/>
      <c r="K309" s="36"/>
      <c r="L309" s="39"/>
      <c r="M309" s="200"/>
      <c r="N309" s="201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143</v>
      </c>
      <c r="AU309" s="17" t="s">
        <v>86</v>
      </c>
    </row>
    <row r="310" spans="1:65" s="13" customFormat="1" ht="11.25">
      <c r="B310" s="202"/>
      <c r="C310" s="203"/>
      <c r="D310" s="197" t="s">
        <v>145</v>
      </c>
      <c r="E310" s="204" t="s">
        <v>1</v>
      </c>
      <c r="F310" s="205" t="s">
        <v>371</v>
      </c>
      <c r="G310" s="203"/>
      <c r="H310" s="204" t="s">
        <v>1</v>
      </c>
      <c r="I310" s="206"/>
      <c r="J310" s="203"/>
      <c r="K310" s="203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145</v>
      </c>
      <c r="AU310" s="211" t="s">
        <v>86</v>
      </c>
      <c r="AV310" s="13" t="s">
        <v>84</v>
      </c>
      <c r="AW310" s="13" t="s">
        <v>32</v>
      </c>
      <c r="AX310" s="13" t="s">
        <v>76</v>
      </c>
      <c r="AY310" s="211" t="s">
        <v>135</v>
      </c>
    </row>
    <row r="311" spans="1:65" s="13" customFormat="1" ht="11.25">
      <c r="B311" s="202"/>
      <c r="C311" s="203"/>
      <c r="D311" s="197" t="s">
        <v>145</v>
      </c>
      <c r="E311" s="204" t="s">
        <v>1</v>
      </c>
      <c r="F311" s="205" t="s">
        <v>241</v>
      </c>
      <c r="G311" s="203"/>
      <c r="H311" s="204" t="s">
        <v>1</v>
      </c>
      <c r="I311" s="206"/>
      <c r="J311" s="203"/>
      <c r="K311" s="203"/>
      <c r="L311" s="207"/>
      <c r="M311" s="208"/>
      <c r="N311" s="209"/>
      <c r="O311" s="209"/>
      <c r="P311" s="209"/>
      <c r="Q311" s="209"/>
      <c r="R311" s="209"/>
      <c r="S311" s="209"/>
      <c r="T311" s="210"/>
      <c r="AT311" s="211" t="s">
        <v>145</v>
      </c>
      <c r="AU311" s="211" t="s">
        <v>86</v>
      </c>
      <c r="AV311" s="13" t="s">
        <v>84</v>
      </c>
      <c r="AW311" s="13" t="s">
        <v>32</v>
      </c>
      <c r="AX311" s="13" t="s">
        <v>76</v>
      </c>
      <c r="AY311" s="211" t="s">
        <v>135</v>
      </c>
    </row>
    <row r="312" spans="1:65" s="14" customFormat="1" ht="11.25">
      <c r="B312" s="212"/>
      <c r="C312" s="213"/>
      <c r="D312" s="197" t="s">
        <v>145</v>
      </c>
      <c r="E312" s="214" t="s">
        <v>1</v>
      </c>
      <c r="F312" s="215" t="s">
        <v>381</v>
      </c>
      <c r="G312" s="213"/>
      <c r="H312" s="216">
        <v>3.92</v>
      </c>
      <c r="I312" s="217"/>
      <c r="J312" s="213"/>
      <c r="K312" s="213"/>
      <c r="L312" s="218"/>
      <c r="M312" s="219"/>
      <c r="N312" s="220"/>
      <c r="O312" s="220"/>
      <c r="P312" s="220"/>
      <c r="Q312" s="220"/>
      <c r="R312" s="220"/>
      <c r="S312" s="220"/>
      <c r="T312" s="221"/>
      <c r="AT312" s="222" t="s">
        <v>145</v>
      </c>
      <c r="AU312" s="222" t="s">
        <v>86</v>
      </c>
      <c r="AV312" s="14" t="s">
        <v>86</v>
      </c>
      <c r="AW312" s="14" t="s">
        <v>32</v>
      </c>
      <c r="AX312" s="14" t="s">
        <v>76</v>
      </c>
      <c r="AY312" s="222" t="s">
        <v>135</v>
      </c>
    </row>
    <row r="313" spans="1:65" s="14" customFormat="1" ht="11.25">
      <c r="B313" s="212"/>
      <c r="C313" s="213"/>
      <c r="D313" s="197" t="s">
        <v>145</v>
      </c>
      <c r="E313" s="214" t="s">
        <v>1</v>
      </c>
      <c r="F313" s="215" t="s">
        <v>382</v>
      </c>
      <c r="G313" s="213"/>
      <c r="H313" s="216">
        <v>87.084000000000003</v>
      </c>
      <c r="I313" s="217"/>
      <c r="J313" s="213"/>
      <c r="K313" s="213"/>
      <c r="L313" s="218"/>
      <c r="M313" s="219"/>
      <c r="N313" s="220"/>
      <c r="O313" s="220"/>
      <c r="P313" s="220"/>
      <c r="Q313" s="220"/>
      <c r="R313" s="220"/>
      <c r="S313" s="220"/>
      <c r="T313" s="221"/>
      <c r="AT313" s="222" t="s">
        <v>145</v>
      </c>
      <c r="AU313" s="222" t="s">
        <v>86</v>
      </c>
      <c r="AV313" s="14" t="s">
        <v>86</v>
      </c>
      <c r="AW313" s="14" t="s">
        <v>32</v>
      </c>
      <c r="AX313" s="14" t="s">
        <v>76</v>
      </c>
      <c r="AY313" s="222" t="s">
        <v>135</v>
      </c>
    </row>
    <row r="314" spans="1:65" s="14" customFormat="1" ht="11.25">
      <c r="B314" s="212"/>
      <c r="C314" s="213"/>
      <c r="D314" s="197" t="s">
        <v>145</v>
      </c>
      <c r="E314" s="214" t="s">
        <v>1</v>
      </c>
      <c r="F314" s="215" t="s">
        <v>383</v>
      </c>
      <c r="G314" s="213"/>
      <c r="H314" s="216">
        <v>25.17</v>
      </c>
      <c r="I314" s="217"/>
      <c r="J314" s="213"/>
      <c r="K314" s="213"/>
      <c r="L314" s="218"/>
      <c r="M314" s="219"/>
      <c r="N314" s="220"/>
      <c r="O314" s="220"/>
      <c r="P314" s="220"/>
      <c r="Q314" s="220"/>
      <c r="R314" s="220"/>
      <c r="S314" s="220"/>
      <c r="T314" s="221"/>
      <c r="AT314" s="222" t="s">
        <v>145</v>
      </c>
      <c r="AU314" s="222" t="s">
        <v>86</v>
      </c>
      <c r="AV314" s="14" t="s">
        <v>86</v>
      </c>
      <c r="AW314" s="14" t="s">
        <v>32</v>
      </c>
      <c r="AX314" s="14" t="s">
        <v>76</v>
      </c>
      <c r="AY314" s="222" t="s">
        <v>135</v>
      </c>
    </row>
    <row r="315" spans="1:65" s="15" customFormat="1" ht="11.25">
      <c r="B315" s="223"/>
      <c r="C315" s="224"/>
      <c r="D315" s="197" t="s">
        <v>145</v>
      </c>
      <c r="E315" s="225" t="s">
        <v>1</v>
      </c>
      <c r="F315" s="226" t="s">
        <v>148</v>
      </c>
      <c r="G315" s="224"/>
      <c r="H315" s="227">
        <v>116.17400000000001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AT315" s="233" t="s">
        <v>145</v>
      </c>
      <c r="AU315" s="233" t="s">
        <v>86</v>
      </c>
      <c r="AV315" s="15" t="s">
        <v>141</v>
      </c>
      <c r="AW315" s="15" t="s">
        <v>32</v>
      </c>
      <c r="AX315" s="15" t="s">
        <v>84</v>
      </c>
      <c r="AY315" s="233" t="s">
        <v>135</v>
      </c>
    </row>
    <row r="316" spans="1:65" s="2" customFormat="1" ht="16.5" customHeight="1">
      <c r="A316" s="34"/>
      <c r="B316" s="35"/>
      <c r="C316" s="183" t="s">
        <v>384</v>
      </c>
      <c r="D316" s="183" t="s">
        <v>137</v>
      </c>
      <c r="E316" s="184" t="s">
        <v>385</v>
      </c>
      <c r="F316" s="185" t="s">
        <v>386</v>
      </c>
      <c r="G316" s="186" t="s">
        <v>140</v>
      </c>
      <c r="H316" s="187">
        <v>25.091000000000001</v>
      </c>
      <c r="I316" s="188"/>
      <c r="J316" s="189">
        <f>ROUND(I316*H316,2)</f>
        <v>0</v>
      </c>
      <c r="K316" s="190"/>
      <c r="L316" s="39"/>
      <c r="M316" s="191" t="s">
        <v>1</v>
      </c>
      <c r="N316" s="192" t="s">
        <v>41</v>
      </c>
      <c r="O316" s="71"/>
      <c r="P316" s="193">
        <f>O316*H316</f>
        <v>0</v>
      </c>
      <c r="Q316" s="193">
        <v>0</v>
      </c>
      <c r="R316" s="193">
        <f>Q316*H316</f>
        <v>0</v>
      </c>
      <c r="S316" s="193">
        <v>1.4</v>
      </c>
      <c r="T316" s="194">
        <f>S316*H316</f>
        <v>35.127400000000002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5" t="s">
        <v>141</v>
      </c>
      <c r="AT316" s="195" t="s">
        <v>137</v>
      </c>
      <c r="AU316" s="195" t="s">
        <v>86</v>
      </c>
      <c r="AY316" s="17" t="s">
        <v>135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7" t="s">
        <v>84</v>
      </c>
      <c r="BK316" s="196">
        <f>ROUND(I316*H316,2)</f>
        <v>0</v>
      </c>
      <c r="BL316" s="17" t="s">
        <v>141</v>
      </c>
      <c r="BM316" s="195" t="s">
        <v>387</v>
      </c>
    </row>
    <row r="317" spans="1:65" s="2" customFormat="1" ht="11.25">
      <c r="A317" s="34"/>
      <c r="B317" s="35"/>
      <c r="C317" s="36"/>
      <c r="D317" s="197" t="s">
        <v>143</v>
      </c>
      <c r="E317" s="36"/>
      <c r="F317" s="198" t="s">
        <v>388</v>
      </c>
      <c r="G317" s="36"/>
      <c r="H317" s="36"/>
      <c r="I317" s="199"/>
      <c r="J317" s="36"/>
      <c r="K317" s="36"/>
      <c r="L317" s="39"/>
      <c r="M317" s="200"/>
      <c r="N317" s="201"/>
      <c r="O317" s="71"/>
      <c r="P317" s="71"/>
      <c r="Q317" s="71"/>
      <c r="R317" s="71"/>
      <c r="S317" s="71"/>
      <c r="T317" s="72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143</v>
      </c>
      <c r="AU317" s="17" t="s">
        <v>86</v>
      </c>
    </row>
    <row r="318" spans="1:65" s="13" customFormat="1" ht="11.25">
      <c r="B318" s="202"/>
      <c r="C318" s="203"/>
      <c r="D318" s="197" t="s">
        <v>145</v>
      </c>
      <c r="E318" s="204" t="s">
        <v>1</v>
      </c>
      <c r="F318" s="205" t="s">
        <v>371</v>
      </c>
      <c r="G318" s="203"/>
      <c r="H318" s="204" t="s">
        <v>1</v>
      </c>
      <c r="I318" s="206"/>
      <c r="J318" s="203"/>
      <c r="K318" s="203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145</v>
      </c>
      <c r="AU318" s="211" t="s">
        <v>86</v>
      </c>
      <c r="AV318" s="13" t="s">
        <v>84</v>
      </c>
      <c r="AW318" s="13" t="s">
        <v>32</v>
      </c>
      <c r="AX318" s="13" t="s">
        <v>76</v>
      </c>
      <c r="AY318" s="211" t="s">
        <v>135</v>
      </c>
    </row>
    <row r="319" spans="1:65" s="13" customFormat="1" ht="11.25">
      <c r="B319" s="202"/>
      <c r="C319" s="203"/>
      <c r="D319" s="197" t="s">
        <v>145</v>
      </c>
      <c r="E319" s="204" t="s">
        <v>1</v>
      </c>
      <c r="F319" s="205" t="s">
        <v>241</v>
      </c>
      <c r="G319" s="203"/>
      <c r="H319" s="204" t="s">
        <v>1</v>
      </c>
      <c r="I319" s="206"/>
      <c r="J319" s="203"/>
      <c r="K319" s="203"/>
      <c r="L319" s="207"/>
      <c r="M319" s="208"/>
      <c r="N319" s="209"/>
      <c r="O319" s="209"/>
      <c r="P319" s="209"/>
      <c r="Q319" s="209"/>
      <c r="R319" s="209"/>
      <c r="S319" s="209"/>
      <c r="T319" s="210"/>
      <c r="AT319" s="211" t="s">
        <v>145</v>
      </c>
      <c r="AU319" s="211" t="s">
        <v>86</v>
      </c>
      <c r="AV319" s="13" t="s">
        <v>84</v>
      </c>
      <c r="AW319" s="13" t="s">
        <v>32</v>
      </c>
      <c r="AX319" s="13" t="s">
        <v>76</v>
      </c>
      <c r="AY319" s="211" t="s">
        <v>135</v>
      </c>
    </row>
    <row r="320" spans="1:65" s="14" customFormat="1" ht="11.25">
      <c r="B320" s="212"/>
      <c r="C320" s="213"/>
      <c r="D320" s="197" t="s">
        <v>145</v>
      </c>
      <c r="E320" s="214" t="s">
        <v>1</v>
      </c>
      <c r="F320" s="215" t="s">
        <v>372</v>
      </c>
      <c r="G320" s="213"/>
      <c r="H320" s="216">
        <v>0.78400000000000003</v>
      </c>
      <c r="I320" s="217"/>
      <c r="J320" s="213"/>
      <c r="K320" s="213"/>
      <c r="L320" s="218"/>
      <c r="M320" s="219"/>
      <c r="N320" s="220"/>
      <c r="O320" s="220"/>
      <c r="P320" s="220"/>
      <c r="Q320" s="220"/>
      <c r="R320" s="220"/>
      <c r="S320" s="220"/>
      <c r="T320" s="221"/>
      <c r="AT320" s="222" t="s">
        <v>145</v>
      </c>
      <c r="AU320" s="222" t="s">
        <v>86</v>
      </c>
      <c r="AV320" s="14" t="s">
        <v>86</v>
      </c>
      <c r="AW320" s="14" t="s">
        <v>32</v>
      </c>
      <c r="AX320" s="14" t="s">
        <v>76</v>
      </c>
      <c r="AY320" s="222" t="s">
        <v>135</v>
      </c>
    </row>
    <row r="321" spans="1:65" s="14" customFormat="1" ht="22.5">
      <c r="B321" s="212"/>
      <c r="C321" s="213"/>
      <c r="D321" s="197" t="s">
        <v>145</v>
      </c>
      <c r="E321" s="214" t="s">
        <v>1</v>
      </c>
      <c r="F321" s="215" t="s">
        <v>373</v>
      </c>
      <c r="G321" s="213"/>
      <c r="H321" s="216">
        <v>17.417000000000002</v>
      </c>
      <c r="I321" s="217"/>
      <c r="J321" s="213"/>
      <c r="K321" s="213"/>
      <c r="L321" s="218"/>
      <c r="M321" s="219"/>
      <c r="N321" s="220"/>
      <c r="O321" s="220"/>
      <c r="P321" s="220"/>
      <c r="Q321" s="220"/>
      <c r="R321" s="220"/>
      <c r="S321" s="220"/>
      <c r="T321" s="221"/>
      <c r="AT321" s="222" t="s">
        <v>145</v>
      </c>
      <c r="AU321" s="222" t="s">
        <v>86</v>
      </c>
      <c r="AV321" s="14" t="s">
        <v>86</v>
      </c>
      <c r="AW321" s="14" t="s">
        <v>32</v>
      </c>
      <c r="AX321" s="14" t="s">
        <v>76</v>
      </c>
      <c r="AY321" s="222" t="s">
        <v>135</v>
      </c>
    </row>
    <row r="322" spans="1:65" s="14" customFormat="1" ht="11.25">
      <c r="B322" s="212"/>
      <c r="C322" s="213"/>
      <c r="D322" s="197" t="s">
        <v>145</v>
      </c>
      <c r="E322" s="214" t="s">
        <v>1</v>
      </c>
      <c r="F322" s="215" t="s">
        <v>374</v>
      </c>
      <c r="G322" s="213"/>
      <c r="H322" s="216">
        <v>5.0339999999999998</v>
      </c>
      <c r="I322" s="217"/>
      <c r="J322" s="213"/>
      <c r="K322" s="213"/>
      <c r="L322" s="218"/>
      <c r="M322" s="219"/>
      <c r="N322" s="220"/>
      <c r="O322" s="220"/>
      <c r="P322" s="220"/>
      <c r="Q322" s="220"/>
      <c r="R322" s="220"/>
      <c r="S322" s="220"/>
      <c r="T322" s="221"/>
      <c r="AT322" s="222" t="s">
        <v>145</v>
      </c>
      <c r="AU322" s="222" t="s">
        <v>86</v>
      </c>
      <c r="AV322" s="14" t="s">
        <v>86</v>
      </c>
      <c r="AW322" s="14" t="s">
        <v>32</v>
      </c>
      <c r="AX322" s="14" t="s">
        <v>76</v>
      </c>
      <c r="AY322" s="222" t="s">
        <v>135</v>
      </c>
    </row>
    <row r="323" spans="1:65" s="13" customFormat="1" ht="11.25">
      <c r="B323" s="202"/>
      <c r="C323" s="203"/>
      <c r="D323" s="197" t="s">
        <v>145</v>
      </c>
      <c r="E323" s="204" t="s">
        <v>1</v>
      </c>
      <c r="F323" s="205" t="s">
        <v>245</v>
      </c>
      <c r="G323" s="203"/>
      <c r="H323" s="204" t="s">
        <v>1</v>
      </c>
      <c r="I323" s="206"/>
      <c r="J323" s="203"/>
      <c r="K323" s="203"/>
      <c r="L323" s="207"/>
      <c r="M323" s="208"/>
      <c r="N323" s="209"/>
      <c r="O323" s="209"/>
      <c r="P323" s="209"/>
      <c r="Q323" s="209"/>
      <c r="R323" s="209"/>
      <c r="S323" s="209"/>
      <c r="T323" s="210"/>
      <c r="AT323" s="211" t="s">
        <v>145</v>
      </c>
      <c r="AU323" s="211" t="s">
        <v>86</v>
      </c>
      <c r="AV323" s="13" t="s">
        <v>84</v>
      </c>
      <c r="AW323" s="13" t="s">
        <v>32</v>
      </c>
      <c r="AX323" s="13" t="s">
        <v>76</v>
      </c>
      <c r="AY323" s="211" t="s">
        <v>135</v>
      </c>
    </row>
    <row r="324" spans="1:65" s="14" customFormat="1" ht="11.25">
      <c r="B324" s="212"/>
      <c r="C324" s="213"/>
      <c r="D324" s="197" t="s">
        <v>145</v>
      </c>
      <c r="E324" s="214" t="s">
        <v>1</v>
      </c>
      <c r="F324" s="215" t="s">
        <v>375</v>
      </c>
      <c r="G324" s="213"/>
      <c r="H324" s="216">
        <v>1.8560000000000003</v>
      </c>
      <c r="I324" s="217"/>
      <c r="J324" s="213"/>
      <c r="K324" s="213"/>
      <c r="L324" s="218"/>
      <c r="M324" s="219"/>
      <c r="N324" s="220"/>
      <c r="O324" s="220"/>
      <c r="P324" s="220"/>
      <c r="Q324" s="220"/>
      <c r="R324" s="220"/>
      <c r="S324" s="220"/>
      <c r="T324" s="221"/>
      <c r="AT324" s="222" t="s">
        <v>145</v>
      </c>
      <c r="AU324" s="222" t="s">
        <v>86</v>
      </c>
      <c r="AV324" s="14" t="s">
        <v>86</v>
      </c>
      <c r="AW324" s="14" t="s">
        <v>32</v>
      </c>
      <c r="AX324" s="14" t="s">
        <v>76</v>
      </c>
      <c r="AY324" s="222" t="s">
        <v>135</v>
      </c>
    </row>
    <row r="325" spans="1:65" s="15" customFormat="1" ht="11.25">
      <c r="B325" s="223"/>
      <c r="C325" s="224"/>
      <c r="D325" s="197" t="s">
        <v>145</v>
      </c>
      <c r="E325" s="225" t="s">
        <v>1</v>
      </c>
      <c r="F325" s="226" t="s">
        <v>148</v>
      </c>
      <c r="G325" s="224"/>
      <c r="H325" s="227">
        <v>25.091000000000001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AT325" s="233" t="s">
        <v>145</v>
      </c>
      <c r="AU325" s="233" t="s">
        <v>86</v>
      </c>
      <c r="AV325" s="15" t="s">
        <v>141</v>
      </c>
      <c r="AW325" s="15" t="s">
        <v>32</v>
      </c>
      <c r="AX325" s="15" t="s">
        <v>84</v>
      </c>
      <c r="AY325" s="233" t="s">
        <v>135</v>
      </c>
    </row>
    <row r="326" spans="1:65" s="2" customFormat="1" ht="16.5" customHeight="1">
      <c r="A326" s="34"/>
      <c r="B326" s="35"/>
      <c r="C326" s="183" t="s">
        <v>389</v>
      </c>
      <c r="D326" s="183" t="s">
        <v>137</v>
      </c>
      <c r="E326" s="184" t="s">
        <v>390</v>
      </c>
      <c r="F326" s="185" t="s">
        <v>391</v>
      </c>
      <c r="G326" s="186" t="s">
        <v>185</v>
      </c>
      <c r="H326" s="187">
        <v>4.63</v>
      </c>
      <c r="I326" s="188"/>
      <c r="J326" s="189">
        <f>ROUND(I326*H326,2)</f>
        <v>0</v>
      </c>
      <c r="K326" s="190"/>
      <c r="L326" s="39"/>
      <c r="M326" s="191" t="s">
        <v>1</v>
      </c>
      <c r="N326" s="192" t="s">
        <v>41</v>
      </c>
      <c r="O326" s="71"/>
      <c r="P326" s="193">
        <f>O326*H326</f>
        <v>0</v>
      </c>
      <c r="Q326" s="193">
        <v>0</v>
      </c>
      <c r="R326" s="193">
        <f>Q326*H326</f>
        <v>0</v>
      </c>
      <c r="S326" s="193">
        <v>7.5999999999999998E-2</v>
      </c>
      <c r="T326" s="194">
        <f>S326*H326</f>
        <v>0.35187999999999997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5" t="s">
        <v>141</v>
      </c>
      <c r="AT326" s="195" t="s">
        <v>137</v>
      </c>
      <c r="AU326" s="195" t="s">
        <v>86</v>
      </c>
      <c r="AY326" s="17" t="s">
        <v>135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7" t="s">
        <v>84</v>
      </c>
      <c r="BK326" s="196">
        <f>ROUND(I326*H326,2)</f>
        <v>0</v>
      </c>
      <c r="BL326" s="17" t="s">
        <v>141</v>
      </c>
      <c r="BM326" s="195" t="s">
        <v>392</v>
      </c>
    </row>
    <row r="327" spans="1:65" s="2" customFormat="1" ht="11.25">
      <c r="A327" s="34"/>
      <c r="B327" s="35"/>
      <c r="C327" s="36"/>
      <c r="D327" s="197" t="s">
        <v>143</v>
      </c>
      <c r="E327" s="36"/>
      <c r="F327" s="198" t="s">
        <v>393</v>
      </c>
      <c r="G327" s="36"/>
      <c r="H327" s="36"/>
      <c r="I327" s="199"/>
      <c r="J327" s="36"/>
      <c r="K327" s="36"/>
      <c r="L327" s="39"/>
      <c r="M327" s="200"/>
      <c r="N327" s="201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143</v>
      </c>
      <c r="AU327" s="17" t="s">
        <v>86</v>
      </c>
    </row>
    <row r="328" spans="1:65" s="14" customFormat="1" ht="11.25">
      <c r="B328" s="212"/>
      <c r="C328" s="213"/>
      <c r="D328" s="197" t="s">
        <v>145</v>
      </c>
      <c r="E328" s="214" t="s">
        <v>1</v>
      </c>
      <c r="F328" s="215" t="s">
        <v>394</v>
      </c>
      <c r="G328" s="213"/>
      <c r="H328" s="216">
        <v>4.63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145</v>
      </c>
      <c r="AU328" s="222" t="s">
        <v>86</v>
      </c>
      <c r="AV328" s="14" t="s">
        <v>86</v>
      </c>
      <c r="AW328" s="14" t="s">
        <v>32</v>
      </c>
      <c r="AX328" s="14" t="s">
        <v>76</v>
      </c>
      <c r="AY328" s="222" t="s">
        <v>135</v>
      </c>
    </row>
    <row r="329" spans="1:65" s="15" customFormat="1" ht="11.25">
      <c r="B329" s="223"/>
      <c r="C329" s="224"/>
      <c r="D329" s="197" t="s">
        <v>145</v>
      </c>
      <c r="E329" s="225" t="s">
        <v>1</v>
      </c>
      <c r="F329" s="226" t="s">
        <v>148</v>
      </c>
      <c r="G329" s="224"/>
      <c r="H329" s="227">
        <v>4.63</v>
      </c>
      <c r="I329" s="228"/>
      <c r="J329" s="224"/>
      <c r="K329" s="224"/>
      <c r="L329" s="229"/>
      <c r="M329" s="230"/>
      <c r="N329" s="231"/>
      <c r="O329" s="231"/>
      <c r="P329" s="231"/>
      <c r="Q329" s="231"/>
      <c r="R329" s="231"/>
      <c r="S329" s="231"/>
      <c r="T329" s="232"/>
      <c r="AT329" s="233" t="s">
        <v>145</v>
      </c>
      <c r="AU329" s="233" t="s">
        <v>86</v>
      </c>
      <c r="AV329" s="15" t="s">
        <v>141</v>
      </c>
      <c r="AW329" s="15" t="s">
        <v>32</v>
      </c>
      <c r="AX329" s="15" t="s">
        <v>84</v>
      </c>
      <c r="AY329" s="233" t="s">
        <v>135</v>
      </c>
    </row>
    <row r="330" spans="1:65" s="2" customFormat="1" ht="16.5" customHeight="1">
      <c r="A330" s="34"/>
      <c r="B330" s="35"/>
      <c r="C330" s="183" t="s">
        <v>395</v>
      </c>
      <c r="D330" s="183" t="s">
        <v>137</v>
      </c>
      <c r="E330" s="184" t="s">
        <v>396</v>
      </c>
      <c r="F330" s="185" t="s">
        <v>397</v>
      </c>
      <c r="G330" s="186" t="s">
        <v>341</v>
      </c>
      <c r="H330" s="187">
        <v>71.599999999999994</v>
      </c>
      <c r="I330" s="188"/>
      <c r="J330" s="189">
        <f>ROUND(I330*H330,2)</f>
        <v>0</v>
      </c>
      <c r="K330" s="190"/>
      <c r="L330" s="39"/>
      <c r="M330" s="191" t="s">
        <v>1</v>
      </c>
      <c r="N330" s="192" t="s">
        <v>41</v>
      </c>
      <c r="O330" s="71"/>
      <c r="P330" s="193">
        <f>O330*H330</f>
        <v>0</v>
      </c>
      <c r="Q330" s="193">
        <v>0</v>
      </c>
      <c r="R330" s="193">
        <f>Q330*H330</f>
        <v>0</v>
      </c>
      <c r="S330" s="193">
        <v>0.14699999999999999</v>
      </c>
      <c r="T330" s="194">
        <f>S330*H330</f>
        <v>10.525199999999998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5" t="s">
        <v>141</v>
      </c>
      <c r="AT330" s="195" t="s">
        <v>137</v>
      </c>
      <c r="AU330" s="195" t="s">
        <v>86</v>
      </c>
      <c r="AY330" s="17" t="s">
        <v>135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7" t="s">
        <v>84</v>
      </c>
      <c r="BK330" s="196">
        <f>ROUND(I330*H330,2)</f>
        <v>0</v>
      </c>
      <c r="BL330" s="17" t="s">
        <v>141</v>
      </c>
      <c r="BM330" s="195" t="s">
        <v>398</v>
      </c>
    </row>
    <row r="331" spans="1:65" s="2" customFormat="1" ht="11.25">
      <c r="A331" s="34"/>
      <c r="B331" s="35"/>
      <c r="C331" s="36"/>
      <c r="D331" s="197" t="s">
        <v>143</v>
      </c>
      <c r="E331" s="36"/>
      <c r="F331" s="198" t="s">
        <v>399</v>
      </c>
      <c r="G331" s="36"/>
      <c r="H331" s="36"/>
      <c r="I331" s="199"/>
      <c r="J331" s="36"/>
      <c r="K331" s="36"/>
      <c r="L331" s="39"/>
      <c r="M331" s="200"/>
      <c r="N331" s="201"/>
      <c r="O331" s="71"/>
      <c r="P331" s="71"/>
      <c r="Q331" s="71"/>
      <c r="R331" s="71"/>
      <c r="S331" s="71"/>
      <c r="T331" s="72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143</v>
      </c>
      <c r="AU331" s="17" t="s">
        <v>86</v>
      </c>
    </row>
    <row r="332" spans="1:65" s="13" customFormat="1" ht="11.25">
      <c r="B332" s="202"/>
      <c r="C332" s="203"/>
      <c r="D332" s="197" t="s">
        <v>145</v>
      </c>
      <c r="E332" s="204" t="s">
        <v>1</v>
      </c>
      <c r="F332" s="205" t="s">
        <v>400</v>
      </c>
      <c r="G332" s="203"/>
      <c r="H332" s="204" t="s">
        <v>1</v>
      </c>
      <c r="I332" s="206"/>
      <c r="J332" s="203"/>
      <c r="K332" s="203"/>
      <c r="L332" s="207"/>
      <c r="M332" s="208"/>
      <c r="N332" s="209"/>
      <c r="O332" s="209"/>
      <c r="P332" s="209"/>
      <c r="Q332" s="209"/>
      <c r="R332" s="209"/>
      <c r="S332" s="209"/>
      <c r="T332" s="210"/>
      <c r="AT332" s="211" t="s">
        <v>145</v>
      </c>
      <c r="AU332" s="211" t="s">
        <v>86</v>
      </c>
      <c r="AV332" s="13" t="s">
        <v>84</v>
      </c>
      <c r="AW332" s="13" t="s">
        <v>32</v>
      </c>
      <c r="AX332" s="13" t="s">
        <v>76</v>
      </c>
      <c r="AY332" s="211" t="s">
        <v>135</v>
      </c>
    </row>
    <row r="333" spans="1:65" s="14" customFormat="1" ht="11.25">
      <c r="B333" s="212"/>
      <c r="C333" s="213"/>
      <c r="D333" s="197" t="s">
        <v>145</v>
      </c>
      <c r="E333" s="214" t="s">
        <v>1</v>
      </c>
      <c r="F333" s="215" t="s">
        <v>401</v>
      </c>
      <c r="G333" s="213"/>
      <c r="H333" s="216">
        <v>71.599999999999994</v>
      </c>
      <c r="I333" s="217"/>
      <c r="J333" s="213"/>
      <c r="K333" s="213"/>
      <c r="L333" s="218"/>
      <c r="M333" s="219"/>
      <c r="N333" s="220"/>
      <c r="O333" s="220"/>
      <c r="P333" s="220"/>
      <c r="Q333" s="220"/>
      <c r="R333" s="220"/>
      <c r="S333" s="220"/>
      <c r="T333" s="221"/>
      <c r="AT333" s="222" t="s">
        <v>145</v>
      </c>
      <c r="AU333" s="222" t="s">
        <v>86</v>
      </c>
      <c r="AV333" s="14" t="s">
        <v>86</v>
      </c>
      <c r="AW333" s="14" t="s">
        <v>32</v>
      </c>
      <c r="AX333" s="14" t="s">
        <v>76</v>
      </c>
      <c r="AY333" s="222" t="s">
        <v>135</v>
      </c>
    </row>
    <row r="334" spans="1:65" s="15" customFormat="1" ht="11.25">
      <c r="B334" s="223"/>
      <c r="C334" s="224"/>
      <c r="D334" s="197" t="s">
        <v>145</v>
      </c>
      <c r="E334" s="225" t="s">
        <v>1</v>
      </c>
      <c r="F334" s="226" t="s">
        <v>148</v>
      </c>
      <c r="G334" s="224"/>
      <c r="H334" s="227">
        <v>71.599999999999994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AT334" s="233" t="s">
        <v>145</v>
      </c>
      <c r="AU334" s="233" t="s">
        <v>86</v>
      </c>
      <c r="AV334" s="15" t="s">
        <v>141</v>
      </c>
      <c r="AW334" s="15" t="s">
        <v>32</v>
      </c>
      <c r="AX334" s="15" t="s">
        <v>84</v>
      </c>
      <c r="AY334" s="233" t="s">
        <v>135</v>
      </c>
    </row>
    <row r="335" spans="1:65" s="2" customFormat="1" ht="16.5" customHeight="1">
      <c r="A335" s="34"/>
      <c r="B335" s="35"/>
      <c r="C335" s="183" t="s">
        <v>402</v>
      </c>
      <c r="D335" s="183" t="s">
        <v>137</v>
      </c>
      <c r="E335" s="184" t="s">
        <v>403</v>
      </c>
      <c r="F335" s="185" t="s">
        <v>404</v>
      </c>
      <c r="G335" s="186" t="s">
        <v>341</v>
      </c>
      <c r="H335" s="187">
        <v>10.1</v>
      </c>
      <c r="I335" s="188"/>
      <c r="J335" s="189">
        <f>ROUND(I335*H335,2)</f>
        <v>0</v>
      </c>
      <c r="K335" s="190"/>
      <c r="L335" s="39"/>
      <c r="M335" s="191" t="s">
        <v>1</v>
      </c>
      <c r="N335" s="192" t="s">
        <v>41</v>
      </c>
      <c r="O335" s="71"/>
      <c r="P335" s="193">
        <f>O335*H335</f>
        <v>0</v>
      </c>
      <c r="Q335" s="193">
        <v>0</v>
      </c>
      <c r="R335" s="193">
        <f>Q335*H335</f>
        <v>0</v>
      </c>
      <c r="S335" s="193">
        <v>1.2999999999999999E-2</v>
      </c>
      <c r="T335" s="194">
        <f>S335*H335</f>
        <v>0.1313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5" t="s">
        <v>141</v>
      </c>
      <c r="AT335" s="195" t="s">
        <v>137</v>
      </c>
      <c r="AU335" s="195" t="s">
        <v>86</v>
      </c>
      <c r="AY335" s="17" t="s">
        <v>135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7" t="s">
        <v>84</v>
      </c>
      <c r="BK335" s="196">
        <f>ROUND(I335*H335,2)</f>
        <v>0</v>
      </c>
      <c r="BL335" s="17" t="s">
        <v>141</v>
      </c>
      <c r="BM335" s="195" t="s">
        <v>405</v>
      </c>
    </row>
    <row r="336" spans="1:65" s="2" customFormat="1" ht="11.25">
      <c r="A336" s="34"/>
      <c r="B336" s="35"/>
      <c r="C336" s="36"/>
      <c r="D336" s="197" t="s">
        <v>143</v>
      </c>
      <c r="E336" s="36"/>
      <c r="F336" s="198" t="s">
        <v>406</v>
      </c>
      <c r="G336" s="36"/>
      <c r="H336" s="36"/>
      <c r="I336" s="199"/>
      <c r="J336" s="36"/>
      <c r="K336" s="36"/>
      <c r="L336" s="39"/>
      <c r="M336" s="200"/>
      <c r="N336" s="201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143</v>
      </c>
      <c r="AU336" s="17" t="s">
        <v>86</v>
      </c>
    </row>
    <row r="337" spans="1:65" s="14" customFormat="1" ht="11.25">
      <c r="B337" s="212"/>
      <c r="C337" s="213"/>
      <c r="D337" s="197" t="s">
        <v>145</v>
      </c>
      <c r="E337" s="214" t="s">
        <v>1</v>
      </c>
      <c r="F337" s="215" t="s">
        <v>407</v>
      </c>
      <c r="G337" s="213"/>
      <c r="H337" s="216">
        <v>10.1</v>
      </c>
      <c r="I337" s="217"/>
      <c r="J337" s="213"/>
      <c r="K337" s="213"/>
      <c r="L337" s="218"/>
      <c r="M337" s="219"/>
      <c r="N337" s="220"/>
      <c r="O337" s="220"/>
      <c r="P337" s="220"/>
      <c r="Q337" s="220"/>
      <c r="R337" s="220"/>
      <c r="S337" s="220"/>
      <c r="T337" s="221"/>
      <c r="AT337" s="222" t="s">
        <v>145</v>
      </c>
      <c r="AU337" s="222" t="s">
        <v>86</v>
      </c>
      <c r="AV337" s="14" t="s">
        <v>86</v>
      </c>
      <c r="AW337" s="14" t="s">
        <v>32</v>
      </c>
      <c r="AX337" s="14" t="s">
        <v>76</v>
      </c>
      <c r="AY337" s="222" t="s">
        <v>135</v>
      </c>
    </row>
    <row r="338" spans="1:65" s="15" customFormat="1" ht="11.25">
      <c r="B338" s="223"/>
      <c r="C338" s="224"/>
      <c r="D338" s="197" t="s">
        <v>145</v>
      </c>
      <c r="E338" s="225" t="s">
        <v>1</v>
      </c>
      <c r="F338" s="226" t="s">
        <v>148</v>
      </c>
      <c r="G338" s="224"/>
      <c r="H338" s="227">
        <v>10.1</v>
      </c>
      <c r="I338" s="228"/>
      <c r="J338" s="224"/>
      <c r="K338" s="224"/>
      <c r="L338" s="229"/>
      <c r="M338" s="230"/>
      <c r="N338" s="231"/>
      <c r="O338" s="231"/>
      <c r="P338" s="231"/>
      <c r="Q338" s="231"/>
      <c r="R338" s="231"/>
      <c r="S338" s="231"/>
      <c r="T338" s="232"/>
      <c r="AT338" s="233" t="s">
        <v>145</v>
      </c>
      <c r="AU338" s="233" t="s">
        <v>86</v>
      </c>
      <c r="AV338" s="15" t="s">
        <v>141</v>
      </c>
      <c r="AW338" s="15" t="s">
        <v>32</v>
      </c>
      <c r="AX338" s="15" t="s">
        <v>84</v>
      </c>
      <c r="AY338" s="233" t="s">
        <v>135</v>
      </c>
    </row>
    <row r="339" spans="1:65" s="2" customFormat="1" ht="16.5" customHeight="1">
      <c r="A339" s="34"/>
      <c r="B339" s="35"/>
      <c r="C339" s="183" t="s">
        <v>408</v>
      </c>
      <c r="D339" s="183" t="s">
        <v>137</v>
      </c>
      <c r="E339" s="184" t="s">
        <v>409</v>
      </c>
      <c r="F339" s="185" t="s">
        <v>410</v>
      </c>
      <c r="G339" s="186" t="s">
        <v>191</v>
      </c>
      <c r="H339" s="187">
        <v>6</v>
      </c>
      <c r="I339" s="188"/>
      <c r="J339" s="189">
        <f>ROUND(I339*H339,2)</f>
        <v>0</v>
      </c>
      <c r="K339" s="190"/>
      <c r="L339" s="39"/>
      <c r="M339" s="191" t="s">
        <v>1</v>
      </c>
      <c r="N339" s="192" t="s">
        <v>41</v>
      </c>
      <c r="O339" s="71"/>
      <c r="P339" s="193">
        <f>O339*H339</f>
        <v>0</v>
      </c>
      <c r="Q339" s="193">
        <v>0</v>
      </c>
      <c r="R339" s="193">
        <f>Q339*H339</f>
        <v>0</v>
      </c>
      <c r="S339" s="193">
        <v>0</v>
      </c>
      <c r="T339" s="194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5" t="s">
        <v>141</v>
      </c>
      <c r="AT339" s="195" t="s">
        <v>137</v>
      </c>
      <c r="AU339" s="195" t="s">
        <v>86</v>
      </c>
      <c r="AY339" s="17" t="s">
        <v>135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7" t="s">
        <v>84</v>
      </c>
      <c r="BK339" s="196">
        <f>ROUND(I339*H339,2)</f>
        <v>0</v>
      </c>
      <c r="BL339" s="17" t="s">
        <v>141</v>
      </c>
      <c r="BM339" s="195" t="s">
        <v>411</v>
      </c>
    </row>
    <row r="340" spans="1:65" s="2" customFormat="1" ht="11.25">
      <c r="A340" s="34"/>
      <c r="B340" s="35"/>
      <c r="C340" s="36"/>
      <c r="D340" s="197" t="s">
        <v>143</v>
      </c>
      <c r="E340" s="36"/>
      <c r="F340" s="198" t="s">
        <v>410</v>
      </c>
      <c r="G340" s="36"/>
      <c r="H340" s="36"/>
      <c r="I340" s="199"/>
      <c r="J340" s="36"/>
      <c r="K340" s="36"/>
      <c r="L340" s="39"/>
      <c r="M340" s="200"/>
      <c r="N340" s="201"/>
      <c r="O340" s="71"/>
      <c r="P340" s="71"/>
      <c r="Q340" s="71"/>
      <c r="R340" s="71"/>
      <c r="S340" s="71"/>
      <c r="T340" s="72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143</v>
      </c>
      <c r="AU340" s="17" t="s">
        <v>86</v>
      </c>
    </row>
    <row r="341" spans="1:65" s="14" customFormat="1" ht="11.25">
      <c r="B341" s="212"/>
      <c r="C341" s="213"/>
      <c r="D341" s="197" t="s">
        <v>145</v>
      </c>
      <c r="E341" s="214" t="s">
        <v>1</v>
      </c>
      <c r="F341" s="215" t="s">
        <v>174</v>
      </c>
      <c r="G341" s="213"/>
      <c r="H341" s="216">
        <v>6</v>
      </c>
      <c r="I341" s="217"/>
      <c r="J341" s="213"/>
      <c r="K341" s="213"/>
      <c r="L341" s="218"/>
      <c r="M341" s="219"/>
      <c r="N341" s="220"/>
      <c r="O341" s="220"/>
      <c r="P341" s="220"/>
      <c r="Q341" s="220"/>
      <c r="R341" s="220"/>
      <c r="S341" s="220"/>
      <c r="T341" s="221"/>
      <c r="AT341" s="222" t="s">
        <v>145</v>
      </c>
      <c r="AU341" s="222" t="s">
        <v>86</v>
      </c>
      <c r="AV341" s="14" t="s">
        <v>86</v>
      </c>
      <c r="AW341" s="14" t="s">
        <v>32</v>
      </c>
      <c r="AX341" s="14" t="s">
        <v>76</v>
      </c>
      <c r="AY341" s="222" t="s">
        <v>135</v>
      </c>
    </row>
    <row r="342" spans="1:65" s="15" customFormat="1" ht="11.25">
      <c r="B342" s="223"/>
      <c r="C342" s="224"/>
      <c r="D342" s="197" t="s">
        <v>145</v>
      </c>
      <c r="E342" s="225" t="s">
        <v>1</v>
      </c>
      <c r="F342" s="226" t="s">
        <v>148</v>
      </c>
      <c r="G342" s="224"/>
      <c r="H342" s="227">
        <v>6</v>
      </c>
      <c r="I342" s="228"/>
      <c r="J342" s="224"/>
      <c r="K342" s="224"/>
      <c r="L342" s="229"/>
      <c r="M342" s="230"/>
      <c r="N342" s="231"/>
      <c r="O342" s="231"/>
      <c r="P342" s="231"/>
      <c r="Q342" s="231"/>
      <c r="R342" s="231"/>
      <c r="S342" s="231"/>
      <c r="T342" s="232"/>
      <c r="AT342" s="233" t="s">
        <v>145</v>
      </c>
      <c r="AU342" s="233" t="s">
        <v>86</v>
      </c>
      <c r="AV342" s="15" t="s">
        <v>141</v>
      </c>
      <c r="AW342" s="15" t="s">
        <v>32</v>
      </c>
      <c r="AX342" s="15" t="s">
        <v>84</v>
      </c>
      <c r="AY342" s="233" t="s">
        <v>135</v>
      </c>
    </row>
    <row r="343" spans="1:65" s="2" customFormat="1" ht="16.5" customHeight="1">
      <c r="A343" s="34"/>
      <c r="B343" s="35"/>
      <c r="C343" s="183" t="s">
        <v>412</v>
      </c>
      <c r="D343" s="183" t="s">
        <v>137</v>
      </c>
      <c r="E343" s="184" t="s">
        <v>413</v>
      </c>
      <c r="F343" s="185" t="s">
        <v>414</v>
      </c>
      <c r="G343" s="186" t="s">
        <v>185</v>
      </c>
      <c r="H343" s="187">
        <v>14.7</v>
      </c>
      <c r="I343" s="188"/>
      <c r="J343" s="189">
        <f>ROUND(I343*H343,2)</f>
        <v>0</v>
      </c>
      <c r="K343" s="190"/>
      <c r="L343" s="39"/>
      <c r="M343" s="191" t="s">
        <v>1</v>
      </c>
      <c r="N343" s="192" t="s">
        <v>41</v>
      </c>
      <c r="O343" s="71"/>
      <c r="P343" s="193">
        <f>O343*H343</f>
        <v>0</v>
      </c>
      <c r="Q343" s="193">
        <v>0</v>
      </c>
      <c r="R343" s="193">
        <f>Q343*H343</f>
        <v>0</v>
      </c>
      <c r="S343" s="193">
        <v>6.8000000000000005E-2</v>
      </c>
      <c r="T343" s="194">
        <f>S343*H343</f>
        <v>0.99960000000000004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5" t="s">
        <v>141</v>
      </c>
      <c r="AT343" s="195" t="s">
        <v>137</v>
      </c>
      <c r="AU343" s="195" t="s">
        <v>86</v>
      </c>
      <c r="AY343" s="17" t="s">
        <v>135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7" t="s">
        <v>84</v>
      </c>
      <c r="BK343" s="196">
        <f>ROUND(I343*H343,2)</f>
        <v>0</v>
      </c>
      <c r="BL343" s="17" t="s">
        <v>141</v>
      </c>
      <c r="BM343" s="195" t="s">
        <v>415</v>
      </c>
    </row>
    <row r="344" spans="1:65" s="2" customFormat="1" ht="11.25">
      <c r="A344" s="34"/>
      <c r="B344" s="35"/>
      <c r="C344" s="36"/>
      <c r="D344" s="197" t="s">
        <v>143</v>
      </c>
      <c r="E344" s="36"/>
      <c r="F344" s="198" t="s">
        <v>416</v>
      </c>
      <c r="G344" s="36"/>
      <c r="H344" s="36"/>
      <c r="I344" s="199"/>
      <c r="J344" s="36"/>
      <c r="K344" s="36"/>
      <c r="L344" s="39"/>
      <c r="M344" s="200"/>
      <c r="N344" s="201"/>
      <c r="O344" s="71"/>
      <c r="P344" s="71"/>
      <c r="Q344" s="71"/>
      <c r="R344" s="71"/>
      <c r="S344" s="71"/>
      <c r="T344" s="72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143</v>
      </c>
      <c r="AU344" s="17" t="s">
        <v>86</v>
      </c>
    </row>
    <row r="345" spans="1:65" s="14" customFormat="1" ht="11.25">
      <c r="B345" s="212"/>
      <c r="C345" s="213"/>
      <c r="D345" s="197" t="s">
        <v>145</v>
      </c>
      <c r="E345" s="214" t="s">
        <v>1</v>
      </c>
      <c r="F345" s="215" t="s">
        <v>417</v>
      </c>
      <c r="G345" s="213"/>
      <c r="H345" s="216">
        <v>14.7</v>
      </c>
      <c r="I345" s="217"/>
      <c r="J345" s="213"/>
      <c r="K345" s="213"/>
      <c r="L345" s="218"/>
      <c r="M345" s="219"/>
      <c r="N345" s="220"/>
      <c r="O345" s="220"/>
      <c r="P345" s="220"/>
      <c r="Q345" s="220"/>
      <c r="R345" s="220"/>
      <c r="S345" s="220"/>
      <c r="T345" s="221"/>
      <c r="AT345" s="222" t="s">
        <v>145</v>
      </c>
      <c r="AU345" s="222" t="s">
        <v>86</v>
      </c>
      <c r="AV345" s="14" t="s">
        <v>86</v>
      </c>
      <c r="AW345" s="14" t="s">
        <v>32</v>
      </c>
      <c r="AX345" s="14" t="s">
        <v>76</v>
      </c>
      <c r="AY345" s="222" t="s">
        <v>135</v>
      </c>
    </row>
    <row r="346" spans="1:65" s="15" customFormat="1" ht="11.25">
      <c r="B346" s="223"/>
      <c r="C346" s="224"/>
      <c r="D346" s="197" t="s">
        <v>145</v>
      </c>
      <c r="E346" s="225" t="s">
        <v>1</v>
      </c>
      <c r="F346" s="226" t="s">
        <v>148</v>
      </c>
      <c r="G346" s="224"/>
      <c r="H346" s="227">
        <v>14.7</v>
      </c>
      <c r="I346" s="228"/>
      <c r="J346" s="224"/>
      <c r="K346" s="224"/>
      <c r="L346" s="229"/>
      <c r="M346" s="230"/>
      <c r="N346" s="231"/>
      <c r="O346" s="231"/>
      <c r="P346" s="231"/>
      <c r="Q346" s="231"/>
      <c r="R346" s="231"/>
      <c r="S346" s="231"/>
      <c r="T346" s="232"/>
      <c r="AT346" s="233" t="s">
        <v>145</v>
      </c>
      <c r="AU346" s="233" t="s">
        <v>86</v>
      </c>
      <c r="AV346" s="15" t="s">
        <v>141</v>
      </c>
      <c r="AW346" s="15" t="s">
        <v>32</v>
      </c>
      <c r="AX346" s="15" t="s">
        <v>84</v>
      </c>
      <c r="AY346" s="233" t="s">
        <v>135</v>
      </c>
    </row>
    <row r="347" spans="1:65" s="12" customFormat="1" ht="22.9" customHeight="1">
      <c r="B347" s="167"/>
      <c r="C347" s="168"/>
      <c r="D347" s="169" t="s">
        <v>75</v>
      </c>
      <c r="E347" s="181" t="s">
        <v>418</v>
      </c>
      <c r="F347" s="181" t="s">
        <v>419</v>
      </c>
      <c r="G347" s="168"/>
      <c r="H347" s="168"/>
      <c r="I347" s="171"/>
      <c r="J347" s="182">
        <f>BK347</f>
        <v>0</v>
      </c>
      <c r="K347" s="168"/>
      <c r="L347" s="173"/>
      <c r="M347" s="174"/>
      <c r="N347" s="175"/>
      <c r="O347" s="175"/>
      <c r="P347" s="176">
        <f>SUM(P348:P358)</f>
        <v>0</v>
      </c>
      <c r="Q347" s="175"/>
      <c r="R347" s="176">
        <f>SUM(R348:R358)</f>
        <v>0</v>
      </c>
      <c r="S347" s="175"/>
      <c r="T347" s="177">
        <f>SUM(T348:T358)</f>
        <v>0</v>
      </c>
      <c r="AR347" s="178" t="s">
        <v>84</v>
      </c>
      <c r="AT347" s="179" t="s">
        <v>75</v>
      </c>
      <c r="AU347" s="179" t="s">
        <v>84</v>
      </c>
      <c r="AY347" s="178" t="s">
        <v>135</v>
      </c>
      <c r="BK347" s="180">
        <f>SUM(BK348:BK358)</f>
        <v>0</v>
      </c>
    </row>
    <row r="348" spans="1:65" s="2" customFormat="1" ht="16.5" customHeight="1">
      <c r="A348" s="34"/>
      <c r="B348" s="35"/>
      <c r="C348" s="183" t="s">
        <v>420</v>
      </c>
      <c r="D348" s="183" t="s">
        <v>137</v>
      </c>
      <c r="E348" s="184" t="s">
        <v>421</v>
      </c>
      <c r="F348" s="185" t="s">
        <v>422</v>
      </c>
      <c r="G348" s="186" t="s">
        <v>162</v>
      </c>
      <c r="H348" s="187">
        <v>111.44499999999999</v>
      </c>
      <c r="I348" s="188"/>
      <c r="J348" s="189">
        <f>ROUND(I348*H348,2)</f>
        <v>0</v>
      </c>
      <c r="K348" s="190"/>
      <c r="L348" s="39"/>
      <c r="M348" s="191" t="s">
        <v>1</v>
      </c>
      <c r="N348" s="192" t="s">
        <v>41</v>
      </c>
      <c r="O348" s="71"/>
      <c r="P348" s="193">
        <f>O348*H348</f>
        <v>0</v>
      </c>
      <c r="Q348" s="193">
        <v>0</v>
      </c>
      <c r="R348" s="193">
        <f>Q348*H348</f>
        <v>0</v>
      </c>
      <c r="S348" s="193">
        <v>0</v>
      </c>
      <c r="T348" s="194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5" t="s">
        <v>141</v>
      </c>
      <c r="AT348" s="195" t="s">
        <v>137</v>
      </c>
      <c r="AU348" s="195" t="s">
        <v>86</v>
      </c>
      <c r="AY348" s="17" t="s">
        <v>135</v>
      </c>
      <c r="BE348" s="196">
        <f>IF(N348="základní",J348,0)</f>
        <v>0</v>
      </c>
      <c r="BF348" s="196">
        <f>IF(N348="snížená",J348,0)</f>
        <v>0</v>
      </c>
      <c r="BG348" s="196">
        <f>IF(N348="zákl. přenesená",J348,0)</f>
        <v>0</v>
      </c>
      <c r="BH348" s="196">
        <f>IF(N348="sníž. přenesená",J348,0)</f>
        <v>0</v>
      </c>
      <c r="BI348" s="196">
        <f>IF(N348="nulová",J348,0)</f>
        <v>0</v>
      </c>
      <c r="BJ348" s="17" t="s">
        <v>84</v>
      </c>
      <c r="BK348" s="196">
        <f>ROUND(I348*H348,2)</f>
        <v>0</v>
      </c>
      <c r="BL348" s="17" t="s">
        <v>141</v>
      </c>
      <c r="BM348" s="195" t="s">
        <v>423</v>
      </c>
    </row>
    <row r="349" spans="1:65" s="2" customFormat="1" ht="11.25">
      <c r="A349" s="34"/>
      <c r="B349" s="35"/>
      <c r="C349" s="36"/>
      <c r="D349" s="197" t="s">
        <v>143</v>
      </c>
      <c r="E349" s="36"/>
      <c r="F349" s="198" t="s">
        <v>424</v>
      </c>
      <c r="G349" s="36"/>
      <c r="H349" s="36"/>
      <c r="I349" s="199"/>
      <c r="J349" s="36"/>
      <c r="K349" s="36"/>
      <c r="L349" s="39"/>
      <c r="M349" s="200"/>
      <c r="N349" s="201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143</v>
      </c>
      <c r="AU349" s="17" t="s">
        <v>86</v>
      </c>
    </row>
    <row r="350" spans="1:65" s="2" customFormat="1" ht="16.5" customHeight="1">
      <c r="A350" s="34"/>
      <c r="B350" s="35"/>
      <c r="C350" s="183" t="s">
        <v>425</v>
      </c>
      <c r="D350" s="183" t="s">
        <v>137</v>
      </c>
      <c r="E350" s="184" t="s">
        <v>426</v>
      </c>
      <c r="F350" s="185" t="s">
        <v>427</v>
      </c>
      <c r="G350" s="186" t="s">
        <v>162</v>
      </c>
      <c r="H350" s="187">
        <v>111.44499999999999</v>
      </c>
      <c r="I350" s="188"/>
      <c r="J350" s="189">
        <f>ROUND(I350*H350,2)</f>
        <v>0</v>
      </c>
      <c r="K350" s="190"/>
      <c r="L350" s="39"/>
      <c r="M350" s="191" t="s">
        <v>1</v>
      </c>
      <c r="N350" s="192" t="s">
        <v>41</v>
      </c>
      <c r="O350" s="71"/>
      <c r="P350" s="193">
        <f>O350*H350</f>
        <v>0</v>
      </c>
      <c r="Q350" s="193">
        <v>0</v>
      </c>
      <c r="R350" s="193">
        <f>Q350*H350</f>
        <v>0</v>
      </c>
      <c r="S350" s="193">
        <v>0</v>
      </c>
      <c r="T350" s="194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5" t="s">
        <v>141</v>
      </c>
      <c r="AT350" s="195" t="s">
        <v>137</v>
      </c>
      <c r="AU350" s="195" t="s">
        <v>86</v>
      </c>
      <c r="AY350" s="17" t="s">
        <v>135</v>
      </c>
      <c r="BE350" s="196">
        <f>IF(N350="základní",J350,0)</f>
        <v>0</v>
      </c>
      <c r="BF350" s="196">
        <f>IF(N350="snížená",J350,0)</f>
        <v>0</v>
      </c>
      <c r="BG350" s="196">
        <f>IF(N350="zákl. přenesená",J350,0)</f>
        <v>0</v>
      </c>
      <c r="BH350" s="196">
        <f>IF(N350="sníž. přenesená",J350,0)</f>
        <v>0</v>
      </c>
      <c r="BI350" s="196">
        <f>IF(N350="nulová",J350,0)</f>
        <v>0</v>
      </c>
      <c r="BJ350" s="17" t="s">
        <v>84</v>
      </c>
      <c r="BK350" s="196">
        <f>ROUND(I350*H350,2)</f>
        <v>0</v>
      </c>
      <c r="BL350" s="17" t="s">
        <v>141</v>
      </c>
      <c r="BM350" s="195" t="s">
        <v>428</v>
      </c>
    </row>
    <row r="351" spans="1:65" s="2" customFormat="1" ht="11.25">
      <c r="A351" s="34"/>
      <c r="B351" s="35"/>
      <c r="C351" s="36"/>
      <c r="D351" s="197" t="s">
        <v>143</v>
      </c>
      <c r="E351" s="36"/>
      <c r="F351" s="198" t="s">
        <v>429</v>
      </c>
      <c r="G351" s="36"/>
      <c r="H351" s="36"/>
      <c r="I351" s="199"/>
      <c r="J351" s="36"/>
      <c r="K351" s="36"/>
      <c r="L351" s="39"/>
      <c r="M351" s="200"/>
      <c r="N351" s="201"/>
      <c r="O351" s="71"/>
      <c r="P351" s="71"/>
      <c r="Q351" s="71"/>
      <c r="R351" s="71"/>
      <c r="S351" s="71"/>
      <c r="T351" s="72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143</v>
      </c>
      <c r="AU351" s="17" t="s">
        <v>86</v>
      </c>
    </row>
    <row r="352" spans="1:65" s="2" customFormat="1" ht="16.5" customHeight="1">
      <c r="A352" s="34"/>
      <c r="B352" s="35"/>
      <c r="C352" s="183" t="s">
        <v>430</v>
      </c>
      <c r="D352" s="183" t="s">
        <v>137</v>
      </c>
      <c r="E352" s="184" t="s">
        <v>431</v>
      </c>
      <c r="F352" s="185" t="s">
        <v>432</v>
      </c>
      <c r="G352" s="186" t="s">
        <v>162</v>
      </c>
      <c r="H352" s="187">
        <v>3343.5</v>
      </c>
      <c r="I352" s="188"/>
      <c r="J352" s="189">
        <f>ROUND(I352*H352,2)</f>
        <v>0</v>
      </c>
      <c r="K352" s="190"/>
      <c r="L352" s="39"/>
      <c r="M352" s="191" t="s">
        <v>1</v>
      </c>
      <c r="N352" s="192" t="s">
        <v>41</v>
      </c>
      <c r="O352" s="71"/>
      <c r="P352" s="193">
        <f>O352*H352</f>
        <v>0</v>
      </c>
      <c r="Q352" s="193">
        <v>0</v>
      </c>
      <c r="R352" s="193">
        <f>Q352*H352</f>
        <v>0</v>
      </c>
      <c r="S352" s="193">
        <v>0</v>
      </c>
      <c r="T352" s="194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5" t="s">
        <v>141</v>
      </c>
      <c r="AT352" s="195" t="s">
        <v>137</v>
      </c>
      <c r="AU352" s="195" t="s">
        <v>86</v>
      </c>
      <c r="AY352" s="17" t="s">
        <v>135</v>
      </c>
      <c r="BE352" s="196">
        <f>IF(N352="základní",J352,0)</f>
        <v>0</v>
      </c>
      <c r="BF352" s="196">
        <f>IF(N352="snížená",J352,0)</f>
        <v>0</v>
      </c>
      <c r="BG352" s="196">
        <f>IF(N352="zákl. přenesená",J352,0)</f>
        <v>0</v>
      </c>
      <c r="BH352" s="196">
        <f>IF(N352="sníž. přenesená",J352,0)</f>
        <v>0</v>
      </c>
      <c r="BI352" s="196">
        <f>IF(N352="nulová",J352,0)</f>
        <v>0</v>
      </c>
      <c r="BJ352" s="17" t="s">
        <v>84</v>
      </c>
      <c r="BK352" s="196">
        <f>ROUND(I352*H352,2)</f>
        <v>0</v>
      </c>
      <c r="BL352" s="17" t="s">
        <v>141</v>
      </c>
      <c r="BM352" s="195" t="s">
        <v>433</v>
      </c>
    </row>
    <row r="353" spans="1:65" s="2" customFormat="1" ht="19.5">
      <c r="A353" s="34"/>
      <c r="B353" s="35"/>
      <c r="C353" s="36"/>
      <c r="D353" s="197" t="s">
        <v>143</v>
      </c>
      <c r="E353" s="36"/>
      <c r="F353" s="198" t="s">
        <v>434</v>
      </c>
      <c r="G353" s="36"/>
      <c r="H353" s="36"/>
      <c r="I353" s="199"/>
      <c r="J353" s="36"/>
      <c r="K353" s="36"/>
      <c r="L353" s="39"/>
      <c r="M353" s="200"/>
      <c r="N353" s="201"/>
      <c r="O353" s="71"/>
      <c r="P353" s="71"/>
      <c r="Q353" s="71"/>
      <c r="R353" s="71"/>
      <c r="S353" s="71"/>
      <c r="T353" s="72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143</v>
      </c>
      <c r="AU353" s="17" t="s">
        <v>86</v>
      </c>
    </row>
    <row r="354" spans="1:65" s="13" customFormat="1" ht="11.25">
      <c r="B354" s="202"/>
      <c r="C354" s="203"/>
      <c r="D354" s="197" t="s">
        <v>145</v>
      </c>
      <c r="E354" s="204" t="s">
        <v>1</v>
      </c>
      <c r="F354" s="205" t="s">
        <v>158</v>
      </c>
      <c r="G354" s="203"/>
      <c r="H354" s="204" t="s">
        <v>1</v>
      </c>
      <c r="I354" s="206"/>
      <c r="J354" s="203"/>
      <c r="K354" s="203"/>
      <c r="L354" s="207"/>
      <c r="M354" s="208"/>
      <c r="N354" s="209"/>
      <c r="O354" s="209"/>
      <c r="P354" s="209"/>
      <c r="Q354" s="209"/>
      <c r="R354" s="209"/>
      <c r="S354" s="209"/>
      <c r="T354" s="210"/>
      <c r="AT354" s="211" t="s">
        <v>145</v>
      </c>
      <c r="AU354" s="211" t="s">
        <v>86</v>
      </c>
      <c r="AV354" s="13" t="s">
        <v>84</v>
      </c>
      <c r="AW354" s="13" t="s">
        <v>32</v>
      </c>
      <c r="AX354" s="13" t="s">
        <v>76</v>
      </c>
      <c r="AY354" s="211" t="s">
        <v>135</v>
      </c>
    </row>
    <row r="355" spans="1:65" s="14" customFormat="1" ht="11.25">
      <c r="B355" s="212"/>
      <c r="C355" s="213"/>
      <c r="D355" s="197" t="s">
        <v>145</v>
      </c>
      <c r="E355" s="214" t="s">
        <v>1</v>
      </c>
      <c r="F355" s="215" t="s">
        <v>435</v>
      </c>
      <c r="G355" s="213"/>
      <c r="H355" s="216">
        <v>3343.5</v>
      </c>
      <c r="I355" s="217"/>
      <c r="J355" s="213"/>
      <c r="K355" s="213"/>
      <c r="L355" s="218"/>
      <c r="M355" s="219"/>
      <c r="N355" s="220"/>
      <c r="O355" s="220"/>
      <c r="P355" s="220"/>
      <c r="Q355" s="220"/>
      <c r="R355" s="220"/>
      <c r="S355" s="220"/>
      <c r="T355" s="221"/>
      <c r="AT355" s="222" t="s">
        <v>145</v>
      </c>
      <c r="AU355" s="222" t="s">
        <v>86</v>
      </c>
      <c r="AV355" s="14" t="s">
        <v>86</v>
      </c>
      <c r="AW355" s="14" t="s">
        <v>32</v>
      </c>
      <c r="AX355" s="14" t="s">
        <v>76</v>
      </c>
      <c r="AY355" s="222" t="s">
        <v>135</v>
      </c>
    </row>
    <row r="356" spans="1:65" s="15" customFormat="1" ht="11.25">
      <c r="B356" s="223"/>
      <c r="C356" s="224"/>
      <c r="D356" s="197" t="s">
        <v>145</v>
      </c>
      <c r="E356" s="225" t="s">
        <v>1</v>
      </c>
      <c r="F356" s="226" t="s">
        <v>148</v>
      </c>
      <c r="G356" s="224"/>
      <c r="H356" s="227">
        <v>3343.5</v>
      </c>
      <c r="I356" s="228"/>
      <c r="J356" s="224"/>
      <c r="K356" s="224"/>
      <c r="L356" s="229"/>
      <c r="M356" s="230"/>
      <c r="N356" s="231"/>
      <c r="O356" s="231"/>
      <c r="P356" s="231"/>
      <c r="Q356" s="231"/>
      <c r="R356" s="231"/>
      <c r="S356" s="231"/>
      <c r="T356" s="232"/>
      <c r="AT356" s="233" t="s">
        <v>145</v>
      </c>
      <c r="AU356" s="233" t="s">
        <v>86</v>
      </c>
      <c r="AV356" s="15" t="s">
        <v>141</v>
      </c>
      <c r="AW356" s="15" t="s">
        <v>32</v>
      </c>
      <c r="AX356" s="15" t="s">
        <v>84</v>
      </c>
      <c r="AY356" s="233" t="s">
        <v>135</v>
      </c>
    </row>
    <row r="357" spans="1:65" s="2" customFormat="1" ht="24.2" customHeight="1">
      <c r="A357" s="34"/>
      <c r="B357" s="35"/>
      <c r="C357" s="183" t="s">
        <v>436</v>
      </c>
      <c r="D357" s="183" t="s">
        <v>137</v>
      </c>
      <c r="E357" s="184" t="s">
        <v>437</v>
      </c>
      <c r="F357" s="185" t="s">
        <v>438</v>
      </c>
      <c r="G357" s="186" t="s">
        <v>162</v>
      </c>
      <c r="H357" s="187">
        <v>111.44499999999999</v>
      </c>
      <c r="I357" s="188"/>
      <c r="J357" s="189">
        <f>ROUND(I357*H357,2)</f>
        <v>0</v>
      </c>
      <c r="K357" s="190"/>
      <c r="L357" s="39"/>
      <c r="M357" s="191" t="s">
        <v>1</v>
      </c>
      <c r="N357" s="192" t="s">
        <v>41</v>
      </c>
      <c r="O357" s="71"/>
      <c r="P357" s="193">
        <f>O357*H357</f>
        <v>0</v>
      </c>
      <c r="Q357" s="193">
        <v>0</v>
      </c>
      <c r="R357" s="193">
        <f>Q357*H357</f>
        <v>0</v>
      </c>
      <c r="S357" s="193">
        <v>0</v>
      </c>
      <c r="T357" s="194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5" t="s">
        <v>141</v>
      </c>
      <c r="AT357" s="195" t="s">
        <v>137</v>
      </c>
      <c r="AU357" s="195" t="s">
        <v>86</v>
      </c>
      <c r="AY357" s="17" t="s">
        <v>135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7" t="s">
        <v>84</v>
      </c>
      <c r="BK357" s="196">
        <f>ROUND(I357*H357,2)</f>
        <v>0</v>
      </c>
      <c r="BL357" s="17" t="s">
        <v>141</v>
      </c>
      <c r="BM357" s="195" t="s">
        <v>439</v>
      </c>
    </row>
    <row r="358" spans="1:65" s="2" customFormat="1" ht="11.25">
      <c r="A358" s="34"/>
      <c r="B358" s="35"/>
      <c r="C358" s="36"/>
      <c r="D358" s="197" t="s">
        <v>143</v>
      </c>
      <c r="E358" s="36"/>
      <c r="F358" s="198" t="s">
        <v>438</v>
      </c>
      <c r="G358" s="36"/>
      <c r="H358" s="36"/>
      <c r="I358" s="199"/>
      <c r="J358" s="36"/>
      <c r="K358" s="36"/>
      <c r="L358" s="39"/>
      <c r="M358" s="200"/>
      <c r="N358" s="201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143</v>
      </c>
      <c r="AU358" s="17" t="s">
        <v>86</v>
      </c>
    </row>
    <row r="359" spans="1:65" s="12" customFormat="1" ht="22.9" customHeight="1">
      <c r="B359" s="167"/>
      <c r="C359" s="168"/>
      <c r="D359" s="169" t="s">
        <v>75</v>
      </c>
      <c r="E359" s="181" t="s">
        <v>440</v>
      </c>
      <c r="F359" s="181" t="s">
        <v>441</v>
      </c>
      <c r="G359" s="168"/>
      <c r="H359" s="168"/>
      <c r="I359" s="171"/>
      <c r="J359" s="182">
        <f>BK359</f>
        <v>0</v>
      </c>
      <c r="K359" s="168"/>
      <c r="L359" s="173"/>
      <c r="M359" s="174"/>
      <c r="N359" s="175"/>
      <c r="O359" s="175"/>
      <c r="P359" s="176">
        <f>SUM(P360:P361)</f>
        <v>0</v>
      </c>
      <c r="Q359" s="175"/>
      <c r="R359" s="176">
        <f>SUM(R360:R361)</f>
        <v>0</v>
      </c>
      <c r="S359" s="175"/>
      <c r="T359" s="177">
        <f>SUM(T360:T361)</f>
        <v>0</v>
      </c>
      <c r="AR359" s="178" t="s">
        <v>84</v>
      </c>
      <c r="AT359" s="179" t="s">
        <v>75</v>
      </c>
      <c r="AU359" s="179" t="s">
        <v>84</v>
      </c>
      <c r="AY359" s="178" t="s">
        <v>135</v>
      </c>
      <c r="BK359" s="180">
        <f>SUM(BK360:BK361)</f>
        <v>0</v>
      </c>
    </row>
    <row r="360" spans="1:65" s="2" customFormat="1" ht="16.5" customHeight="1">
      <c r="A360" s="34"/>
      <c r="B360" s="35"/>
      <c r="C360" s="183" t="s">
        <v>442</v>
      </c>
      <c r="D360" s="183" t="s">
        <v>137</v>
      </c>
      <c r="E360" s="184" t="s">
        <v>443</v>
      </c>
      <c r="F360" s="185" t="s">
        <v>444</v>
      </c>
      <c r="G360" s="186" t="s">
        <v>162</v>
      </c>
      <c r="H360" s="187">
        <v>97.106999999999999</v>
      </c>
      <c r="I360" s="188"/>
      <c r="J360" s="189">
        <f>ROUND(I360*H360,2)</f>
        <v>0</v>
      </c>
      <c r="K360" s="190"/>
      <c r="L360" s="39"/>
      <c r="M360" s="191" t="s">
        <v>1</v>
      </c>
      <c r="N360" s="192" t="s">
        <v>41</v>
      </c>
      <c r="O360" s="71"/>
      <c r="P360" s="193">
        <f>O360*H360</f>
        <v>0</v>
      </c>
      <c r="Q360" s="193">
        <v>0</v>
      </c>
      <c r="R360" s="193">
        <f>Q360*H360</f>
        <v>0</v>
      </c>
      <c r="S360" s="193">
        <v>0</v>
      </c>
      <c r="T360" s="194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5" t="s">
        <v>141</v>
      </c>
      <c r="AT360" s="195" t="s">
        <v>137</v>
      </c>
      <c r="AU360" s="195" t="s">
        <v>86</v>
      </c>
      <c r="AY360" s="17" t="s">
        <v>135</v>
      </c>
      <c r="BE360" s="196">
        <f>IF(N360="základní",J360,0)</f>
        <v>0</v>
      </c>
      <c r="BF360" s="196">
        <f>IF(N360="snížená",J360,0)</f>
        <v>0</v>
      </c>
      <c r="BG360" s="196">
        <f>IF(N360="zákl. přenesená",J360,0)</f>
        <v>0</v>
      </c>
      <c r="BH360" s="196">
        <f>IF(N360="sníž. přenesená",J360,0)</f>
        <v>0</v>
      </c>
      <c r="BI360" s="196">
        <f>IF(N360="nulová",J360,0)</f>
        <v>0</v>
      </c>
      <c r="BJ360" s="17" t="s">
        <v>84</v>
      </c>
      <c r="BK360" s="196">
        <f>ROUND(I360*H360,2)</f>
        <v>0</v>
      </c>
      <c r="BL360" s="17" t="s">
        <v>141</v>
      </c>
      <c r="BM360" s="195" t="s">
        <v>445</v>
      </c>
    </row>
    <row r="361" spans="1:65" s="2" customFormat="1" ht="19.5">
      <c r="A361" s="34"/>
      <c r="B361" s="35"/>
      <c r="C361" s="36"/>
      <c r="D361" s="197" t="s">
        <v>143</v>
      </c>
      <c r="E361" s="36"/>
      <c r="F361" s="198" t="s">
        <v>446</v>
      </c>
      <c r="G361" s="36"/>
      <c r="H361" s="36"/>
      <c r="I361" s="199"/>
      <c r="J361" s="36"/>
      <c r="K361" s="36"/>
      <c r="L361" s="39"/>
      <c r="M361" s="200"/>
      <c r="N361" s="201"/>
      <c r="O361" s="71"/>
      <c r="P361" s="71"/>
      <c r="Q361" s="71"/>
      <c r="R361" s="71"/>
      <c r="S361" s="71"/>
      <c r="T361" s="72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143</v>
      </c>
      <c r="AU361" s="17" t="s">
        <v>86</v>
      </c>
    </row>
    <row r="362" spans="1:65" s="12" customFormat="1" ht="25.9" customHeight="1">
      <c r="B362" s="167"/>
      <c r="C362" s="168"/>
      <c r="D362" s="169" t="s">
        <v>75</v>
      </c>
      <c r="E362" s="170" t="s">
        <v>447</v>
      </c>
      <c r="F362" s="170" t="s">
        <v>448</v>
      </c>
      <c r="G362" s="168"/>
      <c r="H362" s="168"/>
      <c r="I362" s="171"/>
      <c r="J362" s="172">
        <f>BK362</f>
        <v>117425.1</v>
      </c>
      <c r="K362" s="168"/>
      <c r="L362" s="173"/>
      <c r="M362" s="174"/>
      <c r="N362" s="175"/>
      <c r="O362" s="175"/>
      <c r="P362" s="176">
        <f>P363+P392+P416+P423+P426+P437+P448+P484+P537+P559</f>
        <v>0</v>
      </c>
      <c r="Q362" s="175"/>
      <c r="R362" s="176">
        <f>R363+R392+R416+R423+R426+R437+R448+R484+R537+R559</f>
        <v>6.070053119999999</v>
      </c>
      <c r="S362" s="175"/>
      <c r="T362" s="177">
        <f>T363+T392+T416+T423+T426+T437+T448+T484+T537+T559</f>
        <v>0.55047199999999996</v>
      </c>
      <c r="AR362" s="178" t="s">
        <v>86</v>
      </c>
      <c r="AT362" s="179" t="s">
        <v>75</v>
      </c>
      <c r="AU362" s="179" t="s">
        <v>76</v>
      </c>
      <c r="AY362" s="178" t="s">
        <v>135</v>
      </c>
      <c r="BK362" s="180">
        <f>BK363+BK392+BK416+BK423+BK426+BK437+BK448+BK484+BK537+BK559</f>
        <v>117425.1</v>
      </c>
    </row>
    <row r="363" spans="1:65" s="12" customFormat="1" ht="22.9" customHeight="1">
      <c r="B363" s="167"/>
      <c r="C363" s="168"/>
      <c r="D363" s="169" t="s">
        <v>75</v>
      </c>
      <c r="E363" s="181" t="s">
        <v>449</v>
      </c>
      <c r="F363" s="181" t="s">
        <v>450</v>
      </c>
      <c r="G363" s="168"/>
      <c r="H363" s="168"/>
      <c r="I363" s="171"/>
      <c r="J363" s="182">
        <f>BK363</f>
        <v>0</v>
      </c>
      <c r="K363" s="168"/>
      <c r="L363" s="173"/>
      <c r="M363" s="174"/>
      <c r="N363" s="175"/>
      <c r="O363" s="175"/>
      <c r="P363" s="176">
        <f>SUM(P364:P391)</f>
        <v>0</v>
      </c>
      <c r="Q363" s="175"/>
      <c r="R363" s="176">
        <f>SUM(R364:R391)</f>
        <v>0.88993540000000015</v>
      </c>
      <c r="S363" s="175"/>
      <c r="T363" s="177">
        <f>SUM(T364:T391)</f>
        <v>0</v>
      </c>
      <c r="AR363" s="178" t="s">
        <v>86</v>
      </c>
      <c r="AT363" s="179" t="s">
        <v>75</v>
      </c>
      <c r="AU363" s="179" t="s">
        <v>84</v>
      </c>
      <c r="AY363" s="178" t="s">
        <v>135</v>
      </c>
      <c r="BK363" s="180">
        <f>SUM(BK364:BK391)</f>
        <v>0</v>
      </c>
    </row>
    <row r="364" spans="1:65" s="2" customFormat="1" ht="16.5" customHeight="1">
      <c r="A364" s="34"/>
      <c r="B364" s="35"/>
      <c r="C364" s="183" t="s">
        <v>451</v>
      </c>
      <c r="D364" s="183" t="s">
        <v>137</v>
      </c>
      <c r="E364" s="184" t="s">
        <v>452</v>
      </c>
      <c r="F364" s="185" t="s">
        <v>453</v>
      </c>
      <c r="G364" s="186" t="s">
        <v>185</v>
      </c>
      <c r="H364" s="187">
        <v>125.45399999999999</v>
      </c>
      <c r="I364" s="188"/>
      <c r="J364" s="189">
        <f>ROUND(I364*H364,2)</f>
        <v>0</v>
      </c>
      <c r="K364" s="190"/>
      <c r="L364" s="39"/>
      <c r="M364" s="191" t="s">
        <v>1</v>
      </c>
      <c r="N364" s="192" t="s">
        <v>41</v>
      </c>
      <c r="O364" s="71"/>
      <c r="P364" s="193">
        <f>O364*H364</f>
        <v>0</v>
      </c>
      <c r="Q364" s="193">
        <v>0</v>
      </c>
      <c r="R364" s="193">
        <f>Q364*H364</f>
        <v>0</v>
      </c>
      <c r="S364" s="193">
        <v>0</v>
      </c>
      <c r="T364" s="194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5" t="s">
        <v>235</v>
      </c>
      <c r="AT364" s="195" t="s">
        <v>137</v>
      </c>
      <c r="AU364" s="195" t="s">
        <v>86</v>
      </c>
      <c r="AY364" s="17" t="s">
        <v>135</v>
      </c>
      <c r="BE364" s="196">
        <f>IF(N364="základní",J364,0)</f>
        <v>0</v>
      </c>
      <c r="BF364" s="196">
        <f>IF(N364="snížená",J364,0)</f>
        <v>0</v>
      </c>
      <c r="BG364" s="196">
        <f>IF(N364="zákl. přenesená",J364,0)</f>
        <v>0</v>
      </c>
      <c r="BH364" s="196">
        <f>IF(N364="sníž. přenesená",J364,0)</f>
        <v>0</v>
      </c>
      <c r="BI364" s="196">
        <f>IF(N364="nulová",J364,0)</f>
        <v>0</v>
      </c>
      <c r="BJ364" s="17" t="s">
        <v>84</v>
      </c>
      <c r="BK364" s="196">
        <f>ROUND(I364*H364,2)</f>
        <v>0</v>
      </c>
      <c r="BL364" s="17" t="s">
        <v>235</v>
      </c>
      <c r="BM364" s="195" t="s">
        <v>454</v>
      </c>
    </row>
    <row r="365" spans="1:65" s="2" customFormat="1" ht="11.25">
      <c r="A365" s="34"/>
      <c r="B365" s="35"/>
      <c r="C365" s="36"/>
      <c r="D365" s="197" t="s">
        <v>143</v>
      </c>
      <c r="E365" s="36"/>
      <c r="F365" s="198" t="s">
        <v>455</v>
      </c>
      <c r="G365" s="36"/>
      <c r="H365" s="36"/>
      <c r="I365" s="199"/>
      <c r="J365" s="36"/>
      <c r="K365" s="36"/>
      <c r="L365" s="39"/>
      <c r="M365" s="200"/>
      <c r="N365" s="201"/>
      <c r="O365" s="71"/>
      <c r="P365" s="71"/>
      <c r="Q365" s="71"/>
      <c r="R365" s="71"/>
      <c r="S365" s="71"/>
      <c r="T365" s="72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143</v>
      </c>
      <c r="AU365" s="17" t="s">
        <v>86</v>
      </c>
    </row>
    <row r="366" spans="1:65" s="13" customFormat="1" ht="11.25">
      <c r="B366" s="202"/>
      <c r="C366" s="203"/>
      <c r="D366" s="197" t="s">
        <v>145</v>
      </c>
      <c r="E366" s="204" t="s">
        <v>1</v>
      </c>
      <c r="F366" s="205" t="s">
        <v>240</v>
      </c>
      <c r="G366" s="203"/>
      <c r="H366" s="204" t="s">
        <v>1</v>
      </c>
      <c r="I366" s="206"/>
      <c r="J366" s="203"/>
      <c r="K366" s="203"/>
      <c r="L366" s="207"/>
      <c r="M366" s="208"/>
      <c r="N366" s="209"/>
      <c r="O366" s="209"/>
      <c r="P366" s="209"/>
      <c r="Q366" s="209"/>
      <c r="R366" s="209"/>
      <c r="S366" s="209"/>
      <c r="T366" s="210"/>
      <c r="AT366" s="211" t="s">
        <v>145</v>
      </c>
      <c r="AU366" s="211" t="s">
        <v>86</v>
      </c>
      <c r="AV366" s="13" t="s">
        <v>84</v>
      </c>
      <c r="AW366" s="13" t="s">
        <v>32</v>
      </c>
      <c r="AX366" s="13" t="s">
        <v>76</v>
      </c>
      <c r="AY366" s="211" t="s">
        <v>135</v>
      </c>
    </row>
    <row r="367" spans="1:65" s="13" customFormat="1" ht="11.25">
      <c r="B367" s="202"/>
      <c r="C367" s="203"/>
      <c r="D367" s="197" t="s">
        <v>145</v>
      </c>
      <c r="E367" s="204" t="s">
        <v>1</v>
      </c>
      <c r="F367" s="205" t="s">
        <v>241</v>
      </c>
      <c r="G367" s="203"/>
      <c r="H367" s="204" t="s">
        <v>1</v>
      </c>
      <c r="I367" s="206"/>
      <c r="J367" s="203"/>
      <c r="K367" s="203"/>
      <c r="L367" s="207"/>
      <c r="M367" s="208"/>
      <c r="N367" s="209"/>
      <c r="O367" s="209"/>
      <c r="P367" s="209"/>
      <c r="Q367" s="209"/>
      <c r="R367" s="209"/>
      <c r="S367" s="209"/>
      <c r="T367" s="210"/>
      <c r="AT367" s="211" t="s">
        <v>145</v>
      </c>
      <c r="AU367" s="211" t="s">
        <v>86</v>
      </c>
      <c r="AV367" s="13" t="s">
        <v>84</v>
      </c>
      <c r="AW367" s="13" t="s">
        <v>32</v>
      </c>
      <c r="AX367" s="13" t="s">
        <v>76</v>
      </c>
      <c r="AY367" s="211" t="s">
        <v>135</v>
      </c>
    </row>
    <row r="368" spans="1:65" s="14" customFormat="1" ht="11.25">
      <c r="B368" s="212"/>
      <c r="C368" s="213"/>
      <c r="D368" s="197" t="s">
        <v>145</v>
      </c>
      <c r="E368" s="214" t="s">
        <v>1</v>
      </c>
      <c r="F368" s="215" t="s">
        <v>381</v>
      </c>
      <c r="G368" s="213"/>
      <c r="H368" s="216">
        <v>3.92</v>
      </c>
      <c r="I368" s="217"/>
      <c r="J368" s="213"/>
      <c r="K368" s="213"/>
      <c r="L368" s="218"/>
      <c r="M368" s="219"/>
      <c r="N368" s="220"/>
      <c r="O368" s="220"/>
      <c r="P368" s="220"/>
      <c r="Q368" s="220"/>
      <c r="R368" s="220"/>
      <c r="S368" s="220"/>
      <c r="T368" s="221"/>
      <c r="AT368" s="222" t="s">
        <v>145</v>
      </c>
      <c r="AU368" s="222" t="s">
        <v>86</v>
      </c>
      <c r="AV368" s="14" t="s">
        <v>86</v>
      </c>
      <c r="AW368" s="14" t="s">
        <v>32</v>
      </c>
      <c r="AX368" s="14" t="s">
        <v>76</v>
      </c>
      <c r="AY368" s="222" t="s">
        <v>135</v>
      </c>
    </row>
    <row r="369" spans="1:65" s="14" customFormat="1" ht="11.25">
      <c r="B369" s="212"/>
      <c r="C369" s="213"/>
      <c r="D369" s="197" t="s">
        <v>145</v>
      </c>
      <c r="E369" s="214" t="s">
        <v>1</v>
      </c>
      <c r="F369" s="215" t="s">
        <v>382</v>
      </c>
      <c r="G369" s="213"/>
      <c r="H369" s="216">
        <v>87.084000000000003</v>
      </c>
      <c r="I369" s="217"/>
      <c r="J369" s="213"/>
      <c r="K369" s="213"/>
      <c r="L369" s="218"/>
      <c r="M369" s="219"/>
      <c r="N369" s="220"/>
      <c r="O369" s="220"/>
      <c r="P369" s="220"/>
      <c r="Q369" s="220"/>
      <c r="R369" s="220"/>
      <c r="S369" s="220"/>
      <c r="T369" s="221"/>
      <c r="AT369" s="222" t="s">
        <v>145</v>
      </c>
      <c r="AU369" s="222" t="s">
        <v>86</v>
      </c>
      <c r="AV369" s="14" t="s">
        <v>86</v>
      </c>
      <c r="AW369" s="14" t="s">
        <v>32</v>
      </c>
      <c r="AX369" s="14" t="s">
        <v>76</v>
      </c>
      <c r="AY369" s="222" t="s">
        <v>135</v>
      </c>
    </row>
    <row r="370" spans="1:65" s="14" customFormat="1" ht="11.25">
      <c r="B370" s="212"/>
      <c r="C370" s="213"/>
      <c r="D370" s="197" t="s">
        <v>145</v>
      </c>
      <c r="E370" s="214" t="s">
        <v>1</v>
      </c>
      <c r="F370" s="215" t="s">
        <v>383</v>
      </c>
      <c r="G370" s="213"/>
      <c r="H370" s="216">
        <v>25.17</v>
      </c>
      <c r="I370" s="217"/>
      <c r="J370" s="213"/>
      <c r="K370" s="213"/>
      <c r="L370" s="218"/>
      <c r="M370" s="219"/>
      <c r="N370" s="220"/>
      <c r="O370" s="220"/>
      <c r="P370" s="220"/>
      <c r="Q370" s="220"/>
      <c r="R370" s="220"/>
      <c r="S370" s="220"/>
      <c r="T370" s="221"/>
      <c r="AT370" s="222" t="s">
        <v>145</v>
      </c>
      <c r="AU370" s="222" t="s">
        <v>86</v>
      </c>
      <c r="AV370" s="14" t="s">
        <v>86</v>
      </c>
      <c r="AW370" s="14" t="s">
        <v>32</v>
      </c>
      <c r="AX370" s="14" t="s">
        <v>76</v>
      </c>
      <c r="AY370" s="222" t="s">
        <v>135</v>
      </c>
    </row>
    <row r="371" spans="1:65" s="13" customFormat="1" ht="11.25">
      <c r="B371" s="202"/>
      <c r="C371" s="203"/>
      <c r="D371" s="197" t="s">
        <v>145</v>
      </c>
      <c r="E371" s="204" t="s">
        <v>1</v>
      </c>
      <c r="F371" s="205" t="s">
        <v>245</v>
      </c>
      <c r="G371" s="203"/>
      <c r="H371" s="204" t="s">
        <v>1</v>
      </c>
      <c r="I371" s="206"/>
      <c r="J371" s="203"/>
      <c r="K371" s="203"/>
      <c r="L371" s="207"/>
      <c r="M371" s="208"/>
      <c r="N371" s="209"/>
      <c r="O371" s="209"/>
      <c r="P371" s="209"/>
      <c r="Q371" s="209"/>
      <c r="R371" s="209"/>
      <c r="S371" s="209"/>
      <c r="T371" s="210"/>
      <c r="AT371" s="211" t="s">
        <v>145</v>
      </c>
      <c r="AU371" s="211" t="s">
        <v>86</v>
      </c>
      <c r="AV371" s="13" t="s">
        <v>84</v>
      </c>
      <c r="AW371" s="13" t="s">
        <v>32</v>
      </c>
      <c r="AX371" s="13" t="s">
        <v>76</v>
      </c>
      <c r="AY371" s="211" t="s">
        <v>135</v>
      </c>
    </row>
    <row r="372" spans="1:65" s="14" customFormat="1" ht="11.25">
      <c r="B372" s="212"/>
      <c r="C372" s="213"/>
      <c r="D372" s="197" t="s">
        <v>145</v>
      </c>
      <c r="E372" s="214" t="s">
        <v>1</v>
      </c>
      <c r="F372" s="215" t="s">
        <v>456</v>
      </c>
      <c r="G372" s="213"/>
      <c r="H372" s="216">
        <v>9.2799999999999994</v>
      </c>
      <c r="I372" s="217"/>
      <c r="J372" s="213"/>
      <c r="K372" s="213"/>
      <c r="L372" s="218"/>
      <c r="M372" s="219"/>
      <c r="N372" s="220"/>
      <c r="O372" s="220"/>
      <c r="P372" s="220"/>
      <c r="Q372" s="220"/>
      <c r="R372" s="220"/>
      <c r="S372" s="220"/>
      <c r="T372" s="221"/>
      <c r="AT372" s="222" t="s">
        <v>145</v>
      </c>
      <c r="AU372" s="222" t="s">
        <v>86</v>
      </c>
      <c r="AV372" s="14" t="s">
        <v>86</v>
      </c>
      <c r="AW372" s="14" t="s">
        <v>32</v>
      </c>
      <c r="AX372" s="14" t="s">
        <v>76</v>
      </c>
      <c r="AY372" s="222" t="s">
        <v>135</v>
      </c>
    </row>
    <row r="373" spans="1:65" s="15" customFormat="1" ht="11.25">
      <c r="B373" s="223"/>
      <c r="C373" s="224"/>
      <c r="D373" s="197" t="s">
        <v>145</v>
      </c>
      <c r="E373" s="225" t="s">
        <v>1</v>
      </c>
      <c r="F373" s="226" t="s">
        <v>148</v>
      </c>
      <c r="G373" s="224"/>
      <c r="H373" s="227">
        <v>125.45399999999999</v>
      </c>
      <c r="I373" s="228"/>
      <c r="J373" s="224"/>
      <c r="K373" s="224"/>
      <c r="L373" s="229"/>
      <c r="M373" s="230"/>
      <c r="N373" s="231"/>
      <c r="O373" s="231"/>
      <c r="P373" s="231"/>
      <c r="Q373" s="231"/>
      <c r="R373" s="231"/>
      <c r="S373" s="231"/>
      <c r="T373" s="232"/>
      <c r="AT373" s="233" t="s">
        <v>145</v>
      </c>
      <c r="AU373" s="233" t="s">
        <v>86</v>
      </c>
      <c r="AV373" s="15" t="s">
        <v>141</v>
      </c>
      <c r="AW373" s="15" t="s">
        <v>32</v>
      </c>
      <c r="AX373" s="15" t="s">
        <v>84</v>
      </c>
      <c r="AY373" s="233" t="s">
        <v>135</v>
      </c>
    </row>
    <row r="374" spans="1:65" s="2" customFormat="1" ht="16.5" customHeight="1">
      <c r="A374" s="34"/>
      <c r="B374" s="35"/>
      <c r="C374" s="234" t="s">
        <v>457</v>
      </c>
      <c r="D374" s="234" t="s">
        <v>175</v>
      </c>
      <c r="E374" s="235" t="s">
        <v>458</v>
      </c>
      <c r="F374" s="236" t="s">
        <v>459</v>
      </c>
      <c r="G374" s="237" t="s">
        <v>460</v>
      </c>
      <c r="H374" s="238">
        <v>50.182000000000002</v>
      </c>
      <c r="I374" s="239"/>
      <c r="J374" s="240">
        <f>ROUND(I374*H374,2)</f>
        <v>0</v>
      </c>
      <c r="K374" s="241"/>
      <c r="L374" s="242"/>
      <c r="M374" s="243" t="s">
        <v>1</v>
      </c>
      <c r="N374" s="244" t="s">
        <v>41</v>
      </c>
      <c r="O374" s="71"/>
      <c r="P374" s="193">
        <f>O374*H374</f>
        <v>0</v>
      </c>
      <c r="Q374" s="193">
        <v>1E-3</v>
      </c>
      <c r="R374" s="193">
        <f>Q374*H374</f>
        <v>5.0182000000000004E-2</v>
      </c>
      <c r="S374" s="193">
        <v>0</v>
      </c>
      <c r="T374" s="194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5" t="s">
        <v>321</v>
      </c>
      <c r="AT374" s="195" t="s">
        <v>175</v>
      </c>
      <c r="AU374" s="195" t="s">
        <v>86</v>
      </c>
      <c r="AY374" s="17" t="s">
        <v>135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7" t="s">
        <v>84</v>
      </c>
      <c r="BK374" s="196">
        <f>ROUND(I374*H374,2)</f>
        <v>0</v>
      </c>
      <c r="BL374" s="17" t="s">
        <v>235</v>
      </c>
      <c r="BM374" s="195" t="s">
        <v>461</v>
      </c>
    </row>
    <row r="375" spans="1:65" s="2" customFormat="1" ht="11.25">
      <c r="A375" s="34"/>
      <c r="B375" s="35"/>
      <c r="C375" s="36"/>
      <c r="D375" s="197" t="s">
        <v>143</v>
      </c>
      <c r="E375" s="36"/>
      <c r="F375" s="198" t="s">
        <v>459</v>
      </c>
      <c r="G375" s="36"/>
      <c r="H375" s="36"/>
      <c r="I375" s="199"/>
      <c r="J375" s="36"/>
      <c r="K375" s="36"/>
      <c r="L375" s="39"/>
      <c r="M375" s="200"/>
      <c r="N375" s="201"/>
      <c r="O375" s="71"/>
      <c r="P375" s="71"/>
      <c r="Q375" s="71"/>
      <c r="R375" s="71"/>
      <c r="S375" s="71"/>
      <c r="T375" s="72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143</v>
      </c>
      <c r="AU375" s="17" t="s">
        <v>86</v>
      </c>
    </row>
    <row r="376" spans="1:65" s="14" customFormat="1" ht="11.25">
      <c r="B376" s="212"/>
      <c r="C376" s="213"/>
      <c r="D376" s="197" t="s">
        <v>145</v>
      </c>
      <c r="E376" s="213"/>
      <c r="F376" s="215" t="s">
        <v>462</v>
      </c>
      <c r="G376" s="213"/>
      <c r="H376" s="216">
        <v>50.182000000000002</v>
      </c>
      <c r="I376" s="217"/>
      <c r="J376" s="213"/>
      <c r="K376" s="213"/>
      <c r="L376" s="218"/>
      <c r="M376" s="219"/>
      <c r="N376" s="220"/>
      <c r="O376" s="220"/>
      <c r="P376" s="220"/>
      <c r="Q376" s="220"/>
      <c r="R376" s="220"/>
      <c r="S376" s="220"/>
      <c r="T376" s="221"/>
      <c r="AT376" s="222" t="s">
        <v>145</v>
      </c>
      <c r="AU376" s="222" t="s">
        <v>86</v>
      </c>
      <c r="AV376" s="14" t="s">
        <v>86</v>
      </c>
      <c r="AW376" s="14" t="s">
        <v>4</v>
      </c>
      <c r="AX376" s="14" t="s">
        <v>84</v>
      </c>
      <c r="AY376" s="222" t="s">
        <v>135</v>
      </c>
    </row>
    <row r="377" spans="1:65" s="2" customFormat="1" ht="16.5" customHeight="1">
      <c r="A377" s="34"/>
      <c r="B377" s="35"/>
      <c r="C377" s="183" t="s">
        <v>463</v>
      </c>
      <c r="D377" s="183" t="s">
        <v>137</v>
      </c>
      <c r="E377" s="184" t="s">
        <v>464</v>
      </c>
      <c r="F377" s="185" t="s">
        <v>465</v>
      </c>
      <c r="G377" s="186" t="s">
        <v>185</v>
      </c>
      <c r="H377" s="187">
        <v>125.45399999999999</v>
      </c>
      <c r="I377" s="188"/>
      <c r="J377" s="189">
        <f>ROUND(I377*H377,2)</f>
        <v>0</v>
      </c>
      <c r="K377" s="190"/>
      <c r="L377" s="39"/>
      <c r="M377" s="191" t="s">
        <v>1</v>
      </c>
      <c r="N377" s="192" t="s">
        <v>41</v>
      </c>
      <c r="O377" s="71"/>
      <c r="P377" s="193">
        <f>O377*H377</f>
        <v>0</v>
      </c>
      <c r="Q377" s="193">
        <v>4.0000000000000002E-4</v>
      </c>
      <c r="R377" s="193">
        <f>Q377*H377</f>
        <v>5.01816E-2</v>
      </c>
      <c r="S377" s="193">
        <v>0</v>
      </c>
      <c r="T377" s="194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5" t="s">
        <v>235</v>
      </c>
      <c r="AT377" s="195" t="s">
        <v>137</v>
      </c>
      <c r="AU377" s="195" t="s">
        <v>86</v>
      </c>
      <c r="AY377" s="17" t="s">
        <v>135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7" t="s">
        <v>84</v>
      </c>
      <c r="BK377" s="196">
        <f>ROUND(I377*H377,2)</f>
        <v>0</v>
      </c>
      <c r="BL377" s="17" t="s">
        <v>235</v>
      </c>
      <c r="BM377" s="195" t="s">
        <v>466</v>
      </c>
    </row>
    <row r="378" spans="1:65" s="2" customFormat="1" ht="11.25">
      <c r="A378" s="34"/>
      <c r="B378" s="35"/>
      <c r="C378" s="36"/>
      <c r="D378" s="197" t="s">
        <v>143</v>
      </c>
      <c r="E378" s="36"/>
      <c r="F378" s="198" t="s">
        <v>467</v>
      </c>
      <c r="G378" s="36"/>
      <c r="H378" s="36"/>
      <c r="I378" s="199"/>
      <c r="J378" s="36"/>
      <c r="K378" s="36"/>
      <c r="L378" s="39"/>
      <c r="M378" s="200"/>
      <c r="N378" s="201"/>
      <c r="O378" s="71"/>
      <c r="P378" s="71"/>
      <c r="Q378" s="71"/>
      <c r="R378" s="71"/>
      <c r="S378" s="71"/>
      <c r="T378" s="72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143</v>
      </c>
      <c r="AU378" s="17" t="s">
        <v>86</v>
      </c>
    </row>
    <row r="379" spans="1:65" s="13" customFormat="1" ht="11.25">
      <c r="B379" s="202"/>
      <c r="C379" s="203"/>
      <c r="D379" s="197" t="s">
        <v>145</v>
      </c>
      <c r="E379" s="204" t="s">
        <v>1</v>
      </c>
      <c r="F379" s="205" t="s">
        <v>240</v>
      </c>
      <c r="G379" s="203"/>
      <c r="H379" s="204" t="s">
        <v>1</v>
      </c>
      <c r="I379" s="206"/>
      <c r="J379" s="203"/>
      <c r="K379" s="203"/>
      <c r="L379" s="207"/>
      <c r="M379" s="208"/>
      <c r="N379" s="209"/>
      <c r="O379" s="209"/>
      <c r="P379" s="209"/>
      <c r="Q379" s="209"/>
      <c r="R379" s="209"/>
      <c r="S379" s="209"/>
      <c r="T379" s="210"/>
      <c r="AT379" s="211" t="s">
        <v>145</v>
      </c>
      <c r="AU379" s="211" t="s">
        <v>86</v>
      </c>
      <c r="AV379" s="13" t="s">
        <v>84</v>
      </c>
      <c r="AW379" s="13" t="s">
        <v>32</v>
      </c>
      <c r="AX379" s="13" t="s">
        <v>76</v>
      </c>
      <c r="AY379" s="211" t="s">
        <v>135</v>
      </c>
    </row>
    <row r="380" spans="1:65" s="13" customFormat="1" ht="11.25">
      <c r="B380" s="202"/>
      <c r="C380" s="203"/>
      <c r="D380" s="197" t="s">
        <v>145</v>
      </c>
      <c r="E380" s="204" t="s">
        <v>1</v>
      </c>
      <c r="F380" s="205" t="s">
        <v>241</v>
      </c>
      <c r="G380" s="203"/>
      <c r="H380" s="204" t="s">
        <v>1</v>
      </c>
      <c r="I380" s="206"/>
      <c r="J380" s="203"/>
      <c r="K380" s="203"/>
      <c r="L380" s="207"/>
      <c r="M380" s="208"/>
      <c r="N380" s="209"/>
      <c r="O380" s="209"/>
      <c r="P380" s="209"/>
      <c r="Q380" s="209"/>
      <c r="R380" s="209"/>
      <c r="S380" s="209"/>
      <c r="T380" s="210"/>
      <c r="AT380" s="211" t="s">
        <v>145</v>
      </c>
      <c r="AU380" s="211" t="s">
        <v>86</v>
      </c>
      <c r="AV380" s="13" t="s">
        <v>84</v>
      </c>
      <c r="AW380" s="13" t="s">
        <v>32</v>
      </c>
      <c r="AX380" s="13" t="s">
        <v>76</v>
      </c>
      <c r="AY380" s="211" t="s">
        <v>135</v>
      </c>
    </row>
    <row r="381" spans="1:65" s="14" customFormat="1" ht="11.25">
      <c r="B381" s="212"/>
      <c r="C381" s="213"/>
      <c r="D381" s="197" t="s">
        <v>145</v>
      </c>
      <c r="E381" s="214" t="s">
        <v>1</v>
      </c>
      <c r="F381" s="215" t="s">
        <v>381</v>
      </c>
      <c r="G381" s="213"/>
      <c r="H381" s="216">
        <v>3.92</v>
      </c>
      <c r="I381" s="217"/>
      <c r="J381" s="213"/>
      <c r="K381" s="213"/>
      <c r="L381" s="218"/>
      <c r="M381" s="219"/>
      <c r="N381" s="220"/>
      <c r="O381" s="220"/>
      <c r="P381" s="220"/>
      <c r="Q381" s="220"/>
      <c r="R381" s="220"/>
      <c r="S381" s="220"/>
      <c r="T381" s="221"/>
      <c r="AT381" s="222" t="s">
        <v>145</v>
      </c>
      <c r="AU381" s="222" t="s">
        <v>86</v>
      </c>
      <c r="AV381" s="14" t="s">
        <v>86</v>
      </c>
      <c r="AW381" s="14" t="s">
        <v>32</v>
      </c>
      <c r="AX381" s="14" t="s">
        <v>76</v>
      </c>
      <c r="AY381" s="222" t="s">
        <v>135</v>
      </c>
    </row>
    <row r="382" spans="1:65" s="14" customFormat="1" ht="11.25">
      <c r="B382" s="212"/>
      <c r="C382" s="213"/>
      <c r="D382" s="197" t="s">
        <v>145</v>
      </c>
      <c r="E382" s="214" t="s">
        <v>1</v>
      </c>
      <c r="F382" s="215" t="s">
        <v>382</v>
      </c>
      <c r="G382" s="213"/>
      <c r="H382" s="216">
        <v>87.084000000000003</v>
      </c>
      <c r="I382" s="217"/>
      <c r="J382" s="213"/>
      <c r="K382" s="213"/>
      <c r="L382" s="218"/>
      <c r="M382" s="219"/>
      <c r="N382" s="220"/>
      <c r="O382" s="220"/>
      <c r="P382" s="220"/>
      <c r="Q382" s="220"/>
      <c r="R382" s="220"/>
      <c r="S382" s="220"/>
      <c r="T382" s="221"/>
      <c r="AT382" s="222" t="s">
        <v>145</v>
      </c>
      <c r="AU382" s="222" t="s">
        <v>86</v>
      </c>
      <c r="AV382" s="14" t="s">
        <v>86</v>
      </c>
      <c r="AW382" s="14" t="s">
        <v>32</v>
      </c>
      <c r="AX382" s="14" t="s">
        <v>76</v>
      </c>
      <c r="AY382" s="222" t="s">
        <v>135</v>
      </c>
    </row>
    <row r="383" spans="1:65" s="14" customFormat="1" ht="11.25">
      <c r="B383" s="212"/>
      <c r="C383" s="213"/>
      <c r="D383" s="197" t="s">
        <v>145</v>
      </c>
      <c r="E383" s="214" t="s">
        <v>1</v>
      </c>
      <c r="F383" s="215" t="s">
        <v>383</v>
      </c>
      <c r="G383" s="213"/>
      <c r="H383" s="216">
        <v>25.17</v>
      </c>
      <c r="I383" s="217"/>
      <c r="J383" s="213"/>
      <c r="K383" s="213"/>
      <c r="L383" s="218"/>
      <c r="M383" s="219"/>
      <c r="N383" s="220"/>
      <c r="O383" s="220"/>
      <c r="P383" s="220"/>
      <c r="Q383" s="220"/>
      <c r="R383" s="220"/>
      <c r="S383" s="220"/>
      <c r="T383" s="221"/>
      <c r="AT383" s="222" t="s">
        <v>145</v>
      </c>
      <c r="AU383" s="222" t="s">
        <v>86</v>
      </c>
      <c r="AV383" s="14" t="s">
        <v>86</v>
      </c>
      <c r="AW383" s="14" t="s">
        <v>32</v>
      </c>
      <c r="AX383" s="14" t="s">
        <v>76</v>
      </c>
      <c r="AY383" s="222" t="s">
        <v>135</v>
      </c>
    </row>
    <row r="384" spans="1:65" s="13" customFormat="1" ht="11.25">
      <c r="B384" s="202"/>
      <c r="C384" s="203"/>
      <c r="D384" s="197" t="s">
        <v>145</v>
      </c>
      <c r="E384" s="204" t="s">
        <v>1</v>
      </c>
      <c r="F384" s="205" t="s">
        <v>245</v>
      </c>
      <c r="G384" s="203"/>
      <c r="H384" s="204" t="s">
        <v>1</v>
      </c>
      <c r="I384" s="206"/>
      <c r="J384" s="203"/>
      <c r="K384" s="203"/>
      <c r="L384" s="207"/>
      <c r="M384" s="208"/>
      <c r="N384" s="209"/>
      <c r="O384" s="209"/>
      <c r="P384" s="209"/>
      <c r="Q384" s="209"/>
      <c r="R384" s="209"/>
      <c r="S384" s="209"/>
      <c r="T384" s="210"/>
      <c r="AT384" s="211" t="s">
        <v>145</v>
      </c>
      <c r="AU384" s="211" t="s">
        <v>86</v>
      </c>
      <c r="AV384" s="13" t="s">
        <v>84</v>
      </c>
      <c r="AW384" s="13" t="s">
        <v>32</v>
      </c>
      <c r="AX384" s="13" t="s">
        <v>76</v>
      </c>
      <c r="AY384" s="211" t="s">
        <v>135</v>
      </c>
    </row>
    <row r="385" spans="1:65" s="14" customFormat="1" ht="11.25">
      <c r="B385" s="212"/>
      <c r="C385" s="213"/>
      <c r="D385" s="197" t="s">
        <v>145</v>
      </c>
      <c r="E385" s="214" t="s">
        <v>1</v>
      </c>
      <c r="F385" s="215" t="s">
        <v>456</v>
      </c>
      <c r="G385" s="213"/>
      <c r="H385" s="216">
        <v>9.2799999999999994</v>
      </c>
      <c r="I385" s="217"/>
      <c r="J385" s="213"/>
      <c r="K385" s="213"/>
      <c r="L385" s="218"/>
      <c r="M385" s="219"/>
      <c r="N385" s="220"/>
      <c r="O385" s="220"/>
      <c r="P385" s="220"/>
      <c r="Q385" s="220"/>
      <c r="R385" s="220"/>
      <c r="S385" s="220"/>
      <c r="T385" s="221"/>
      <c r="AT385" s="222" t="s">
        <v>145</v>
      </c>
      <c r="AU385" s="222" t="s">
        <v>86</v>
      </c>
      <c r="AV385" s="14" t="s">
        <v>86</v>
      </c>
      <c r="AW385" s="14" t="s">
        <v>32</v>
      </c>
      <c r="AX385" s="14" t="s">
        <v>76</v>
      </c>
      <c r="AY385" s="222" t="s">
        <v>135</v>
      </c>
    </row>
    <row r="386" spans="1:65" s="15" customFormat="1" ht="11.25">
      <c r="B386" s="223"/>
      <c r="C386" s="224"/>
      <c r="D386" s="197" t="s">
        <v>145</v>
      </c>
      <c r="E386" s="225" t="s">
        <v>1</v>
      </c>
      <c r="F386" s="226" t="s">
        <v>148</v>
      </c>
      <c r="G386" s="224"/>
      <c r="H386" s="227">
        <v>125.45399999999999</v>
      </c>
      <c r="I386" s="228"/>
      <c r="J386" s="224"/>
      <c r="K386" s="224"/>
      <c r="L386" s="229"/>
      <c r="M386" s="230"/>
      <c r="N386" s="231"/>
      <c r="O386" s="231"/>
      <c r="P386" s="231"/>
      <c r="Q386" s="231"/>
      <c r="R386" s="231"/>
      <c r="S386" s="231"/>
      <c r="T386" s="232"/>
      <c r="AT386" s="233" t="s">
        <v>145</v>
      </c>
      <c r="AU386" s="233" t="s">
        <v>86</v>
      </c>
      <c r="AV386" s="15" t="s">
        <v>141</v>
      </c>
      <c r="AW386" s="15" t="s">
        <v>32</v>
      </c>
      <c r="AX386" s="15" t="s">
        <v>84</v>
      </c>
      <c r="AY386" s="233" t="s">
        <v>135</v>
      </c>
    </row>
    <row r="387" spans="1:65" s="2" customFormat="1" ht="24.2" customHeight="1">
      <c r="A387" s="34"/>
      <c r="B387" s="35"/>
      <c r="C387" s="234" t="s">
        <v>468</v>
      </c>
      <c r="D387" s="234" t="s">
        <v>175</v>
      </c>
      <c r="E387" s="235" t="s">
        <v>469</v>
      </c>
      <c r="F387" s="236" t="s">
        <v>470</v>
      </c>
      <c r="G387" s="237" t="s">
        <v>185</v>
      </c>
      <c r="H387" s="238">
        <v>146.21700000000001</v>
      </c>
      <c r="I387" s="239"/>
      <c r="J387" s="240">
        <f>ROUND(I387*H387,2)</f>
        <v>0</v>
      </c>
      <c r="K387" s="241"/>
      <c r="L387" s="242"/>
      <c r="M387" s="243" t="s">
        <v>1</v>
      </c>
      <c r="N387" s="244" t="s">
        <v>41</v>
      </c>
      <c r="O387" s="71"/>
      <c r="P387" s="193">
        <f>O387*H387</f>
        <v>0</v>
      </c>
      <c r="Q387" s="193">
        <v>5.4000000000000003E-3</v>
      </c>
      <c r="R387" s="193">
        <f>Q387*H387</f>
        <v>0.78957180000000016</v>
      </c>
      <c r="S387" s="193">
        <v>0</v>
      </c>
      <c r="T387" s="194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5" t="s">
        <v>321</v>
      </c>
      <c r="AT387" s="195" t="s">
        <v>175</v>
      </c>
      <c r="AU387" s="195" t="s">
        <v>86</v>
      </c>
      <c r="AY387" s="17" t="s">
        <v>135</v>
      </c>
      <c r="BE387" s="196">
        <f>IF(N387="základní",J387,0)</f>
        <v>0</v>
      </c>
      <c r="BF387" s="196">
        <f>IF(N387="snížená",J387,0)</f>
        <v>0</v>
      </c>
      <c r="BG387" s="196">
        <f>IF(N387="zákl. přenesená",J387,0)</f>
        <v>0</v>
      </c>
      <c r="BH387" s="196">
        <f>IF(N387="sníž. přenesená",J387,0)</f>
        <v>0</v>
      </c>
      <c r="BI387" s="196">
        <f>IF(N387="nulová",J387,0)</f>
        <v>0</v>
      </c>
      <c r="BJ387" s="17" t="s">
        <v>84</v>
      </c>
      <c r="BK387" s="196">
        <f>ROUND(I387*H387,2)</f>
        <v>0</v>
      </c>
      <c r="BL387" s="17" t="s">
        <v>235</v>
      </c>
      <c r="BM387" s="195" t="s">
        <v>471</v>
      </c>
    </row>
    <row r="388" spans="1:65" s="2" customFormat="1" ht="19.5">
      <c r="A388" s="34"/>
      <c r="B388" s="35"/>
      <c r="C388" s="36"/>
      <c r="D388" s="197" t="s">
        <v>143</v>
      </c>
      <c r="E388" s="36"/>
      <c r="F388" s="198" t="s">
        <v>470</v>
      </c>
      <c r="G388" s="36"/>
      <c r="H388" s="36"/>
      <c r="I388" s="199"/>
      <c r="J388" s="36"/>
      <c r="K388" s="36"/>
      <c r="L388" s="39"/>
      <c r="M388" s="200"/>
      <c r="N388" s="201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143</v>
      </c>
      <c r="AU388" s="17" t="s">
        <v>86</v>
      </c>
    </row>
    <row r="389" spans="1:65" s="14" customFormat="1" ht="11.25">
      <c r="B389" s="212"/>
      <c r="C389" s="213"/>
      <c r="D389" s="197" t="s">
        <v>145</v>
      </c>
      <c r="E389" s="213"/>
      <c r="F389" s="215" t="s">
        <v>472</v>
      </c>
      <c r="G389" s="213"/>
      <c r="H389" s="216">
        <v>146.21700000000001</v>
      </c>
      <c r="I389" s="217"/>
      <c r="J389" s="213"/>
      <c r="K389" s="213"/>
      <c r="L389" s="218"/>
      <c r="M389" s="219"/>
      <c r="N389" s="220"/>
      <c r="O389" s="220"/>
      <c r="P389" s="220"/>
      <c r="Q389" s="220"/>
      <c r="R389" s="220"/>
      <c r="S389" s="220"/>
      <c r="T389" s="221"/>
      <c r="AT389" s="222" t="s">
        <v>145</v>
      </c>
      <c r="AU389" s="222" t="s">
        <v>86</v>
      </c>
      <c r="AV389" s="14" t="s">
        <v>86</v>
      </c>
      <c r="AW389" s="14" t="s">
        <v>4</v>
      </c>
      <c r="AX389" s="14" t="s">
        <v>84</v>
      </c>
      <c r="AY389" s="222" t="s">
        <v>135</v>
      </c>
    </row>
    <row r="390" spans="1:65" s="2" customFormat="1" ht="16.5" customHeight="1">
      <c r="A390" s="34"/>
      <c r="B390" s="35"/>
      <c r="C390" s="183" t="s">
        <v>473</v>
      </c>
      <c r="D390" s="183" t="s">
        <v>137</v>
      </c>
      <c r="E390" s="184" t="s">
        <v>474</v>
      </c>
      <c r="F390" s="185" t="s">
        <v>475</v>
      </c>
      <c r="G390" s="186" t="s">
        <v>476</v>
      </c>
      <c r="H390" s="245"/>
      <c r="I390" s="188"/>
      <c r="J390" s="189">
        <f>ROUND(I390*H390,2)</f>
        <v>0</v>
      </c>
      <c r="K390" s="190"/>
      <c r="L390" s="39"/>
      <c r="M390" s="191" t="s">
        <v>1</v>
      </c>
      <c r="N390" s="192" t="s">
        <v>41</v>
      </c>
      <c r="O390" s="71"/>
      <c r="P390" s="193">
        <f>O390*H390</f>
        <v>0</v>
      </c>
      <c r="Q390" s="193">
        <v>0</v>
      </c>
      <c r="R390" s="193">
        <f>Q390*H390</f>
        <v>0</v>
      </c>
      <c r="S390" s="193">
        <v>0</v>
      </c>
      <c r="T390" s="194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5" t="s">
        <v>235</v>
      </c>
      <c r="AT390" s="195" t="s">
        <v>137</v>
      </c>
      <c r="AU390" s="195" t="s">
        <v>86</v>
      </c>
      <c r="AY390" s="17" t="s">
        <v>135</v>
      </c>
      <c r="BE390" s="196">
        <f>IF(N390="základní",J390,0)</f>
        <v>0</v>
      </c>
      <c r="BF390" s="196">
        <f>IF(N390="snížená",J390,0)</f>
        <v>0</v>
      </c>
      <c r="BG390" s="196">
        <f>IF(N390="zákl. přenesená",J390,0)</f>
        <v>0</v>
      </c>
      <c r="BH390" s="196">
        <f>IF(N390="sníž. přenesená",J390,0)</f>
        <v>0</v>
      </c>
      <c r="BI390" s="196">
        <f>IF(N390="nulová",J390,0)</f>
        <v>0</v>
      </c>
      <c r="BJ390" s="17" t="s">
        <v>84</v>
      </c>
      <c r="BK390" s="196">
        <f>ROUND(I390*H390,2)</f>
        <v>0</v>
      </c>
      <c r="BL390" s="17" t="s">
        <v>235</v>
      </c>
      <c r="BM390" s="195" t="s">
        <v>477</v>
      </c>
    </row>
    <row r="391" spans="1:65" s="2" customFormat="1" ht="19.5">
      <c r="A391" s="34"/>
      <c r="B391" s="35"/>
      <c r="C391" s="36"/>
      <c r="D391" s="197" t="s">
        <v>143</v>
      </c>
      <c r="E391" s="36"/>
      <c r="F391" s="198" t="s">
        <v>478</v>
      </c>
      <c r="G391" s="36"/>
      <c r="H391" s="36"/>
      <c r="I391" s="199"/>
      <c r="J391" s="36"/>
      <c r="K391" s="36"/>
      <c r="L391" s="39"/>
      <c r="M391" s="200"/>
      <c r="N391" s="201"/>
      <c r="O391" s="71"/>
      <c r="P391" s="71"/>
      <c r="Q391" s="71"/>
      <c r="R391" s="71"/>
      <c r="S391" s="71"/>
      <c r="T391" s="72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143</v>
      </c>
      <c r="AU391" s="17" t="s">
        <v>86</v>
      </c>
    </row>
    <row r="392" spans="1:65" s="12" customFormat="1" ht="22.9" customHeight="1">
      <c r="B392" s="167"/>
      <c r="C392" s="168"/>
      <c r="D392" s="169" t="s">
        <v>75</v>
      </c>
      <c r="E392" s="181" t="s">
        <v>479</v>
      </c>
      <c r="F392" s="181" t="s">
        <v>480</v>
      </c>
      <c r="G392" s="168"/>
      <c r="H392" s="168"/>
      <c r="I392" s="171"/>
      <c r="J392" s="182">
        <f>BK392</f>
        <v>0</v>
      </c>
      <c r="K392" s="168"/>
      <c r="L392" s="173"/>
      <c r="M392" s="174"/>
      <c r="N392" s="175"/>
      <c r="O392" s="175"/>
      <c r="P392" s="176">
        <f>SUM(P393:P415)</f>
        <v>0</v>
      </c>
      <c r="Q392" s="175"/>
      <c r="R392" s="176">
        <f>SUM(R393:R415)</f>
        <v>0.23485200000000001</v>
      </c>
      <c r="S392" s="175"/>
      <c r="T392" s="177">
        <f>SUM(T393:T415)</f>
        <v>0.18830799999999998</v>
      </c>
      <c r="AR392" s="178" t="s">
        <v>86</v>
      </c>
      <c r="AT392" s="179" t="s">
        <v>75</v>
      </c>
      <c r="AU392" s="179" t="s">
        <v>84</v>
      </c>
      <c r="AY392" s="178" t="s">
        <v>135</v>
      </c>
      <c r="BK392" s="180">
        <f>SUM(BK393:BK415)</f>
        <v>0</v>
      </c>
    </row>
    <row r="393" spans="1:65" s="2" customFormat="1" ht="16.5" customHeight="1">
      <c r="A393" s="34"/>
      <c r="B393" s="35"/>
      <c r="C393" s="183" t="s">
        <v>481</v>
      </c>
      <c r="D393" s="183" t="s">
        <v>137</v>
      </c>
      <c r="E393" s="184" t="s">
        <v>482</v>
      </c>
      <c r="F393" s="185" t="s">
        <v>483</v>
      </c>
      <c r="G393" s="186" t="s">
        <v>341</v>
      </c>
      <c r="H393" s="187">
        <v>71.599999999999994</v>
      </c>
      <c r="I393" s="188"/>
      <c r="J393" s="189">
        <f>ROUND(I393*H393,2)</f>
        <v>0</v>
      </c>
      <c r="K393" s="190"/>
      <c r="L393" s="39"/>
      <c r="M393" s="191" t="s">
        <v>1</v>
      </c>
      <c r="N393" s="192" t="s">
        <v>41</v>
      </c>
      <c r="O393" s="71"/>
      <c r="P393" s="193">
        <f>O393*H393</f>
        <v>0</v>
      </c>
      <c r="Q393" s="193">
        <v>0</v>
      </c>
      <c r="R393" s="193">
        <f>Q393*H393</f>
        <v>0</v>
      </c>
      <c r="S393" s="193">
        <v>2.63E-3</v>
      </c>
      <c r="T393" s="194">
        <f>S393*H393</f>
        <v>0.18830799999999998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5" t="s">
        <v>235</v>
      </c>
      <c r="AT393" s="195" t="s">
        <v>137</v>
      </c>
      <c r="AU393" s="195" t="s">
        <v>86</v>
      </c>
      <c r="AY393" s="17" t="s">
        <v>135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7" t="s">
        <v>84</v>
      </c>
      <c r="BK393" s="196">
        <f>ROUND(I393*H393,2)</f>
        <v>0</v>
      </c>
      <c r="BL393" s="17" t="s">
        <v>235</v>
      </c>
      <c r="BM393" s="195" t="s">
        <v>484</v>
      </c>
    </row>
    <row r="394" spans="1:65" s="2" customFormat="1" ht="11.25">
      <c r="A394" s="34"/>
      <c r="B394" s="35"/>
      <c r="C394" s="36"/>
      <c r="D394" s="197" t="s">
        <v>143</v>
      </c>
      <c r="E394" s="36"/>
      <c r="F394" s="198" t="s">
        <v>485</v>
      </c>
      <c r="G394" s="36"/>
      <c r="H394" s="36"/>
      <c r="I394" s="199"/>
      <c r="J394" s="36"/>
      <c r="K394" s="36"/>
      <c r="L394" s="39"/>
      <c r="M394" s="200"/>
      <c r="N394" s="201"/>
      <c r="O394" s="71"/>
      <c r="P394" s="71"/>
      <c r="Q394" s="71"/>
      <c r="R394" s="71"/>
      <c r="S394" s="71"/>
      <c r="T394" s="72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143</v>
      </c>
      <c r="AU394" s="17" t="s">
        <v>86</v>
      </c>
    </row>
    <row r="395" spans="1:65" s="13" customFormat="1" ht="11.25">
      <c r="B395" s="202"/>
      <c r="C395" s="203"/>
      <c r="D395" s="197" t="s">
        <v>145</v>
      </c>
      <c r="E395" s="204" t="s">
        <v>1</v>
      </c>
      <c r="F395" s="205" t="s">
        <v>486</v>
      </c>
      <c r="G395" s="203"/>
      <c r="H395" s="204" t="s">
        <v>1</v>
      </c>
      <c r="I395" s="206"/>
      <c r="J395" s="203"/>
      <c r="K395" s="203"/>
      <c r="L395" s="207"/>
      <c r="M395" s="208"/>
      <c r="N395" s="209"/>
      <c r="O395" s="209"/>
      <c r="P395" s="209"/>
      <c r="Q395" s="209"/>
      <c r="R395" s="209"/>
      <c r="S395" s="209"/>
      <c r="T395" s="210"/>
      <c r="AT395" s="211" t="s">
        <v>145</v>
      </c>
      <c r="AU395" s="211" t="s">
        <v>86</v>
      </c>
      <c r="AV395" s="13" t="s">
        <v>84</v>
      </c>
      <c r="AW395" s="13" t="s">
        <v>32</v>
      </c>
      <c r="AX395" s="13" t="s">
        <v>76</v>
      </c>
      <c r="AY395" s="211" t="s">
        <v>135</v>
      </c>
    </row>
    <row r="396" spans="1:65" s="14" customFormat="1" ht="11.25">
      <c r="B396" s="212"/>
      <c r="C396" s="213"/>
      <c r="D396" s="197" t="s">
        <v>145</v>
      </c>
      <c r="E396" s="214" t="s">
        <v>1</v>
      </c>
      <c r="F396" s="215" t="s">
        <v>401</v>
      </c>
      <c r="G396" s="213"/>
      <c r="H396" s="216">
        <v>71.599999999999994</v>
      </c>
      <c r="I396" s="217"/>
      <c r="J396" s="213"/>
      <c r="K396" s="213"/>
      <c r="L396" s="218"/>
      <c r="M396" s="219"/>
      <c r="N396" s="220"/>
      <c r="O396" s="220"/>
      <c r="P396" s="220"/>
      <c r="Q396" s="220"/>
      <c r="R396" s="220"/>
      <c r="S396" s="220"/>
      <c r="T396" s="221"/>
      <c r="AT396" s="222" t="s">
        <v>145</v>
      </c>
      <c r="AU396" s="222" t="s">
        <v>86</v>
      </c>
      <c r="AV396" s="14" t="s">
        <v>86</v>
      </c>
      <c r="AW396" s="14" t="s">
        <v>32</v>
      </c>
      <c r="AX396" s="14" t="s">
        <v>76</v>
      </c>
      <c r="AY396" s="222" t="s">
        <v>135</v>
      </c>
    </row>
    <row r="397" spans="1:65" s="15" customFormat="1" ht="11.25">
      <c r="B397" s="223"/>
      <c r="C397" s="224"/>
      <c r="D397" s="197" t="s">
        <v>145</v>
      </c>
      <c r="E397" s="225" t="s">
        <v>1</v>
      </c>
      <c r="F397" s="226" t="s">
        <v>148</v>
      </c>
      <c r="G397" s="224"/>
      <c r="H397" s="227">
        <v>71.599999999999994</v>
      </c>
      <c r="I397" s="228"/>
      <c r="J397" s="224"/>
      <c r="K397" s="224"/>
      <c r="L397" s="229"/>
      <c r="M397" s="230"/>
      <c r="N397" s="231"/>
      <c r="O397" s="231"/>
      <c r="P397" s="231"/>
      <c r="Q397" s="231"/>
      <c r="R397" s="231"/>
      <c r="S397" s="231"/>
      <c r="T397" s="232"/>
      <c r="AT397" s="233" t="s">
        <v>145</v>
      </c>
      <c r="AU397" s="233" t="s">
        <v>86</v>
      </c>
      <c r="AV397" s="15" t="s">
        <v>141</v>
      </c>
      <c r="AW397" s="15" t="s">
        <v>32</v>
      </c>
      <c r="AX397" s="15" t="s">
        <v>84</v>
      </c>
      <c r="AY397" s="233" t="s">
        <v>135</v>
      </c>
    </row>
    <row r="398" spans="1:65" s="2" customFormat="1" ht="24.2" customHeight="1">
      <c r="A398" s="34"/>
      <c r="B398" s="35"/>
      <c r="C398" s="183" t="s">
        <v>487</v>
      </c>
      <c r="D398" s="183" t="s">
        <v>137</v>
      </c>
      <c r="E398" s="184" t="s">
        <v>488</v>
      </c>
      <c r="F398" s="185" t="s">
        <v>489</v>
      </c>
      <c r="G398" s="186" t="s">
        <v>341</v>
      </c>
      <c r="H398" s="187">
        <v>34.72</v>
      </c>
      <c r="I398" s="188"/>
      <c r="J398" s="189">
        <f>ROUND(I398*H398,2)</f>
        <v>0</v>
      </c>
      <c r="K398" s="190"/>
      <c r="L398" s="39"/>
      <c r="M398" s="191" t="s">
        <v>1</v>
      </c>
      <c r="N398" s="192" t="s">
        <v>41</v>
      </c>
      <c r="O398" s="71"/>
      <c r="P398" s="193">
        <f>O398*H398</f>
        <v>0</v>
      </c>
      <c r="Q398" s="193">
        <v>1.4200000000000003E-3</v>
      </c>
      <c r="R398" s="193">
        <f>Q398*H398</f>
        <v>4.930240000000001E-2</v>
      </c>
      <c r="S398" s="193">
        <v>0</v>
      </c>
      <c r="T398" s="194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5" t="s">
        <v>235</v>
      </c>
      <c r="AT398" s="195" t="s">
        <v>137</v>
      </c>
      <c r="AU398" s="195" t="s">
        <v>86</v>
      </c>
      <c r="AY398" s="17" t="s">
        <v>135</v>
      </c>
      <c r="BE398" s="196">
        <f>IF(N398="základní",J398,0)</f>
        <v>0</v>
      </c>
      <c r="BF398" s="196">
        <f>IF(N398="snížená",J398,0)</f>
        <v>0</v>
      </c>
      <c r="BG398" s="196">
        <f>IF(N398="zákl. přenesená",J398,0)</f>
        <v>0</v>
      </c>
      <c r="BH398" s="196">
        <f>IF(N398="sníž. přenesená",J398,0)</f>
        <v>0</v>
      </c>
      <c r="BI398" s="196">
        <f>IF(N398="nulová",J398,0)</f>
        <v>0</v>
      </c>
      <c r="BJ398" s="17" t="s">
        <v>84</v>
      </c>
      <c r="BK398" s="196">
        <f>ROUND(I398*H398,2)</f>
        <v>0</v>
      </c>
      <c r="BL398" s="17" t="s">
        <v>235</v>
      </c>
      <c r="BM398" s="195" t="s">
        <v>490</v>
      </c>
    </row>
    <row r="399" spans="1:65" s="2" customFormat="1" ht="11.25">
      <c r="A399" s="34"/>
      <c r="B399" s="35"/>
      <c r="C399" s="36"/>
      <c r="D399" s="197" t="s">
        <v>143</v>
      </c>
      <c r="E399" s="36"/>
      <c r="F399" s="198" t="s">
        <v>491</v>
      </c>
      <c r="G399" s="36"/>
      <c r="H399" s="36"/>
      <c r="I399" s="199"/>
      <c r="J399" s="36"/>
      <c r="K399" s="36"/>
      <c r="L399" s="39"/>
      <c r="M399" s="200"/>
      <c r="N399" s="201"/>
      <c r="O399" s="71"/>
      <c r="P399" s="71"/>
      <c r="Q399" s="71"/>
      <c r="R399" s="71"/>
      <c r="S399" s="71"/>
      <c r="T399" s="72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143</v>
      </c>
      <c r="AU399" s="17" t="s">
        <v>86</v>
      </c>
    </row>
    <row r="400" spans="1:65" s="13" customFormat="1" ht="11.25">
      <c r="B400" s="202"/>
      <c r="C400" s="203"/>
      <c r="D400" s="197" t="s">
        <v>145</v>
      </c>
      <c r="E400" s="204" t="s">
        <v>1</v>
      </c>
      <c r="F400" s="205" t="s">
        <v>492</v>
      </c>
      <c r="G400" s="203"/>
      <c r="H400" s="204" t="s">
        <v>1</v>
      </c>
      <c r="I400" s="206"/>
      <c r="J400" s="203"/>
      <c r="K400" s="203"/>
      <c r="L400" s="207"/>
      <c r="M400" s="208"/>
      <c r="N400" s="209"/>
      <c r="O400" s="209"/>
      <c r="P400" s="209"/>
      <c r="Q400" s="209"/>
      <c r="R400" s="209"/>
      <c r="S400" s="209"/>
      <c r="T400" s="210"/>
      <c r="AT400" s="211" t="s">
        <v>145</v>
      </c>
      <c r="AU400" s="211" t="s">
        <v>86</v>
      </c>
      <c r="AV400" s="13" t="s">
        <v>84</v>
      </c>
      <c r="AW400" s="13" t="s">
        <v>32</v>
      </c>
      <c r="AX400" s="13" t="s">
        <v>76</v>
      </c>
      <c r="AY400" s="211" t="s">
        <v>135</v>
      </c>
    </row>
    <row r="401" spans="1:65" s="14" customFormat="1" ht="11.25">
      <c r="B401" s="212"/>
      <c r="C401" s="213"/>
      <c r="D401" s="197" t="s">
        <v>145</v>
      </c>
      <c r="E401" s="214" t="s">
        <v>1</v>
      </c>
      <c r="F401" s="215" t="s">
        <v>493</v>
      </c>
      <c r="G401" s="213"/>
      <c r="H401" s="216">
        <v>34.72</v>
      </c>
      <c r="I401" s="217"/>
      <c r="J401" s="213"/>
      <c r="K401" s="213"/>
      <c r="L401" s="218"/>
      <c r="M401" s="219"/>
      <c r="N401" s="220"/>
      <c r="O401" s="220"/>
      <c r="P401" s="220"/>
      <c r="Q401" s="220"/>
      <c r="R401" s="220"/>
      <c r="S401" s="220"/>
      <c r="T401" s="221"/>
      <c r="AT401" s="222" t="s">
        <v>145</v>
      </c>
      <c r="AU401" s="222" t="s">
        <v>86</v>
      </c>
      <c r="AV401" s="14" t="s">
        <v>86</v>
      </c>
      <c r="AW401" s="14" t="s">
        <v>32</v>
      </c>
      <c r="AX401" s="14" t="s">
        <v>76</v>
      </c>
      <c r="AY401" s="222" t="s">
        <v>135</v>
      </c>
    </row>
    <row r="402" spans="1:65" s="15" customFormat="1" ht="11.25">
      <c r="B402" s="223"/>
      <c r="C402" s="224"/>
      <c r="D402" s="197" t="s">
        <v>145</v>
      </c>
      <c r="E402" s="225" t="s">
        <v>1</v>
      </c>
      <c r="F402" s="226" t="s">
        <v>148</v>
      </c>
      <c r="G402" s="224"/>
      <c r="H402" s="227">
        <v>34.72</v>
      </c>
      <c r="I402" s="228"/>
      <c r="J402" s="224"/>
      <c r="K402" s="224"/>
      <c r="L402" s="229"/>
      <c r="M402" s="230"/>
      <c r="N402" s="231"/>
      <c r="O402" s="231"/>
      <c r="P402" s="231"/>
      <c r="Q402" s="231"/>
      <c r="R402" s="231"/>
      <c r="S402" s="231"/>
      <c r="T402" s="232"/>
      <c r="AT402" s="233" t="s">
        <v>145</v>
      </c>
      <c r="AU402" s="233" t="s">
        <v>86</v>
      </c>
      <c r="AV402" s="15" t="s">
        <v>141</v>
      </c>
      <c r="AW402" s="15" t="s">
        <v>32</v>
      </c>
      <c r="AX402" s="15" t="s">
        <v>84</v>
      </c>
      <c r="AY402" s="233" t="s">
        <v>135</v>
      </c>
    </row>
    <row r="403" spans="1:65" s="2" customFormat="1" ht="24.2" customHeight="1">
      <c r="A403" s="34"/>
      <c r="B403" s="35"/>
      <c r="C403" s="183" t="s">
        <v>494</v>
      </c>
      <c r="D403" s="183" t="s">
        <v>137</v>
      </c>
      <c r="E403" s="184" t="s">
        <v>495</v>
      </c>
      <c r="F403" s="185" t="s">
        <v>496</v>
      </c>
      <c r="G403" s="186" t="s">
        <v>341</v>
      </c>
      <c r="H403" s="187">
        <v>36.880000000000003</v>
      </c>
      <c r="I403" s="188"/>
      <c r="J403" s="189">
        <f>ROUND(I403*H403,2)</f>
        <v>0</v>
      </c>
      <c r="K403" s="190"/>
      <c r="L403" s="39"/>
      <c r="M403" s="191" t="s">
        <v>1</v>
      </c>
      <c r="N403" s="192" t="s">
        <v>41</v>
      </c>
      <c r="O403" s="71"/>
      <c r="P403" s="193">
        <f>O403*H403</f>
        <v>0</v>
      </c>
      <c r="Q403" s="193">
        <v>4.9199999999999999E-3</v>
      </c>
      <c r="R403" s="193">
        <f>Q403*H403</f>
        <v>0.18144960000000002</v>
      </c>
      <c r="S403" s="193">
        <v>0</v>
      </c>
      <c r="T403" s="194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5" t="s">
        <v>235</v>
      </c>
      <c r="AT403" s="195" t="s">
        <v>137</v>
      </c>
      <c r="AU403" s="195" t="s">
        <v>86</v>
      </c>
      <c r="AY403" s="17" t="s">
        <v>135</v>
      </c>
      <c r="BE403" s="196">
        <f>IF(N403="základní",J403,0)</f>
        <v>0</v>
      </c>
      <c r="BF403" s="196">
        <f>IF(N403="snížená",J403,0)</f>
        <v>0</v>
      </c>
      <c r="BG403" s="196">
        <f>IF(N403="zákl. přenesená",J403,0)</f>
        <v>0</v>
      </c>
      <c r="BH403" s="196">
        <f>IF(N403="sníž. přenesená",J403,0)</f>
        <v>0</v>
      </c>
      <c r="BI403" s="196">
        <f>IF(N403="nulová",J403,0)</f>
        <v>0</v>
      </c>
      <c r="BJ403" s="17" t="s">
        <v>84</v>
      </c>
      <c r="BK403" s="196">
        <f>ROUND(I403*H403,2)</f>
        <v>0</v>
      </c>
      <c r="BL403" s="17" t="s">
        <v>235</v>
      </c>
      <c r="BM403" s="195" t="s">
        <v>497</v>
      </c>
    </row>
    <row r="404" spans="1:65" s="2" customFormat="1" ht="11.25">
      <c r="A404" s="34"/>
      <c r="B404" s="35"/>
      <c r="C404" s="36"/>
      <c r="D404" s="197" t="s">
        <v>143</v>
      </c>
      <c r="E404" s="36"/>
      <c r="F404" s="198" t="s">
        <v>498</v>
      </c>
      <c r="G404" s="36"/>
      <c r="H404" s="36"/>
      <c r="I404" s="199"/>
      <c r="J404" s="36"/>
      <c r="K404" s="36"/>
      <c r="L404" s="39"/>
      <c r="M404" s="200"/>
      <c r="N404" s="201"/>
      <c r="O404" s="71"/>
      <c r="P404" s="71"/>
      <c r="Q404" s="71"/>
      <c r="R404" s="71"/>
      <c r="S404" s="71"/>
      <c r="T404" s="72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143</v>
      </c>
      <c r="AU404" s="17" t="s">
        <v>86</v>
      </c>
    </row>
    <row r="405" spans="1:65" s="13" customFormat="1" ht="11.25">
      <c r="B405" s="202"/>
      <c r="C405" s="203"/>
      <c r="D405" s="197" t="s">
        <v>145</v>
      </c>
      <c r="E405" s="204" t="s">
        <v>1</v>
      </c>
      <c r="F405" s="205" t="s">
        <v>492</v>
      </c>
      <c r="G405" s="203"/>
      <c r="H405" s="204" t="s">
        <v>1</v>
      </c>
      <c r="I405" s="206"/>
      <c r="J405" s="203"/>
      <c r="K405" s="203"/>
      <c r="L405" s="207"/>
      <c r="M405" s="208"/>
      <c r="N405" s="209"/>
      <c r="O405" s="209"/>
      <c r="P405" s="209"/>
      <c r="Q405" s="209"/>
      <c r="R405" s="209"/>
      <c r="S405" s="209"/>
      <c r="T405" s="210"/>
      <c r="AT405" s="211" t="s">
        <v>145</v>
      </c>
      <c r="AU405" s="211" t="s">
        <v>86</v>
      </c>
      <c r="AV405" s="13" t="s">
        <v>84</v>
      </c>
      <c r="AW405" s="13" t="s">
        <v>32</v>
      </c>
      <c r="AX405" s="13" t="s">
        <v>76</v>
      </c>
      <c r="AY405" s="211" t="s">
        <v>135</v>
      </c>
    </row>
    <row r="406" spans="1:65" s="14" customFormat="1" ht="11.25">
      <c r="B406" s="212"/>
      <c r="C406" s="213"/>
      <c r="D406" s="197" t="s">
        <v>145</v>
      </c>
      <c r="E406" s="214" t="s">
        <v>1</v>
      </c>
      <c r="F406" s="215" t="s">
        <v>499</v>
      </c>
      <c r="G406" s="213"/>
      <c r="H406" s="216">
        <v>36.880000000000003</v>
      </c>
      <c r="I406" s="217"/>
      <c r="J406" s="213"/>
      <c r="K406" s="213"/>
      <c r="L406" s="218"/>
      <c r="M406" s="219"/>
      <c r="N406" s="220"/>
      <c r="O406" s="220"/>
      <c r="P406" s="220"/>
      <c r="Q406" s="220"/>
      <c r="R406" s="220"/>
      <c r="S406" s="220"/>
      <c r="T406" s="221"/>
      <c r="AT406" s="222" t="s">
        <v>145</v>
      </c>
      <c r="AU406" s="222" t="s">
        <v>86</v>
      </c>
      <c r="AV406" s="14" t="s">
        <v>86</v>
      </c>
      <c r="AW406" s="14" t="s">
        <v>32</v>
      </c>
      <c r="AX406" s="14" t="s">
        <v>76</v>
      </c>
      <c r="AY406" s="222" t="s">
        <v>135</v>
      </c>
    </row>
    <row r="407" spans="1:65" s="15" customFormat="1" ht="11.25">
      <c r="B407" s="223"/>
      <c r="C407" s="224"/>
      <c r="D407" s="197" t="s">
        <v>145</v>
      </c>
      <c r="E407" s="225" t="s">
        <v>1</v>
      </c>
      <c r="F407" s="226" t="s">
        <v>148</v>
      </c>
      <c r="G407" s="224"/>
      <c r="H407" s="227">
        <v>36.880000000000003</v>
      </c>
      <c r="I407" s="228"/>
      <c r="J407" s="224"/>
      <c r="K407" s="224"/>
      <c r="L407" s="229"/>
      <c r="M407" s="230"/>
      <c r="N407" s="231"/>
      <c r="O407" s="231"/>
      <c r="P407" s="231"/>
      <c r="Q407" s="231"/>
      <c r="R407" s="231"/>
      <c r="S407" s="231"/>
      <c r="T407" s="232"/>
      <c r="AT407" s="233" t="s">
        <v>145</v>
      </c>
      <c r="AU407" s="233" t="s">
        <v>86</v>
      </c>
      <c r="AV407" s="15" t="s">
        <v>141</v>
      </c>
      <c r="AW407" s="15" t="s">
        <v>32</v>
      </c>
      <c r="AX407" s="15" t="s">
        <v>84</v>
      </c>
      <c r="AY407" s="233" t="s">
        <v>135</v>
      </c>
    </row>
    <row r="408" spans="1:65" s="2" customFormat="1" ht="16.5" customHeight="1">
      <c r="A408" s="34"/>
      <c r="B408" s="35"/>
      <c r="C408" s="183" t="s">
        <v>500</v>
      </c>
      <c r="D408" s="183" t="s">
        <v>137</v>
      </c>
      <c r="E408" s="184" t="s">
        <v>501</v>
      </c>
      <c r="F408" s="185" t="s">
        <v>502</v>
      </c>
      <c r="G408" s="186" t="s">
        <v>191</v>
      </c>
      <c r="H408" s="187">
        <v>1</v>
      </c>
      <c r="I408" s="188"/>
      <c r="J408" s="189">
        <f>ROUND(I408*H408,2)</f>
        <v>0</v>
      </c>
      <c r="K408" s="190"/>
      <c r="L408" s="39"/>
      <c r="M408" s="191" t="s">
        <v>1</v>
      </c>
      <c r="N408" s="192" t="s">
        <v>41</v>
      </c>
      <c r="O408" s="71"/>
      <c r="P408" s="193">
        <f>O408*H408</f>
        <v>0</v>
      </c>
      <c r="Q408" s="193">
        <v>4.1000000000000012E-3</v>
      </c>
      <c r="R408" s="193">
        <f>Q408*H408</f>
        <v>4.1000000000000012E-3</v>
      </c>
      <c r="S408" s="193">
        <v>0</v>
      </c>
      <c r="T408" s="194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5" t="s">
        <v>235</v>
      </c>
      <c r="AT408" s="195" t="s">
        <v>137</v>
      </c>
      <c r="AU408" s="195" t="s">
        <v>86</v>
      </c>
      <c r="AY408" s="17" t="s">
        <v>135</v>
      </c>
      <c r="BE408" s="196">
        <f>IF(N408="základní",J408,0)</f>
        <v>0</v>
      </c>
      <c r="BF408" s="196">
        <f>IF(N408="snížená",J408,0)</f>
        <v>0</v>
      </c>
      <c r="BG408" s="196">
        <f>IF(N408="zákl. přenesená",J408,0)</f>
        <v>0</v>
      </c>
      <c r="BH408" s="196">
        <f>IF(N408="sníž. přenesená",J408,0)</f>
        <v>0</v>
      </c>
      <c r="BI408" s="196">
        <f>IF(N408="nulová",J408,0)</f>
        <v>0</v>
      </c>
      <c r="BJ408" s="17" t="s">
        <v>84</v>
      </c>
      <c r="BK408" s="196">
        <f>ROUND(I408*H408,2)</f>
        <v>0</v>
      </c>
      <c r="BL408" s="17" t="s">
        <v>235</v>
      </c>
      <c r="BM408" s="195" t="s">
        <v>503</v>
      </c>
    </row>
    <row r="409" spans="1:65" s="2" customFormat="1" ht="11.25">
      <c r="A409" s="34"/>
      <c r="B409" s="35"/>
      <c r="C409" s="36"/>
      <c r="D409" s="197" t="s">
        <v>143</v>
      </c>
      <c r="E409" s="36"/>
      <c r="F409" s="198" t="s">
        <v>504</v>
      </c>
      <c r="G409" s="36"/>
      <c r="H409" s="36"/>
      <c r="I409" s="199"/>
      <c r="J409" s="36"/>
      <c r="K409" s="36"/>
      <c r="L409" s="39"/>
      <c r="M409" s="200"/>
      <c r="N409" s="201"/>
      <c r="O409" s="71"/>
      <c r="P409" s="71"/>
      <c r="Q409" s="71"/>
      <c r="R409" s="71"/>
      <c r="S409" s="71"/>
      <c r="T409" s="72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143</v>
      </c>
      <c r="AU409" s="17" t="s">
        <v>86</v>
      </c>
    </row>
    <row r="410" spans="1:65" s="2" customFormat="1" ht="16.5" customHeight="1">
      <c r="A410" s="34"/>
      <c r="B410" s="35"/>
      <c r="C410" s="183" t="s">
        <v>505</v>
      </c>
      <c r="D410" s="183" t="s">
        <v>137</v>
      </c>
      <c r="E410" s="184" t="s">
        <v>506</v>
      </c>
      <c r="F410" s="185" t="s">
        <v>507</v>
      </c>
      <c r="G410" s="186" t="s">
        <v>341</v>
      </c>
      <c r="H410" s="187">
        <v>34.72</v>
      </c>
      <c r="I410" s="188"/>
      <c r="J410" s="189">
        <f>ROUND(I410*H410,2)</f>
        <v>0</v>
      </c>
      <c r="K410" s="190"/>
      <c r="L410" s="39"/>
      <c r="M410" s="191" t="s">
        <v>1</v>
      </c>
      <c r="N410" s="192" t="s">
        <v>41</v>
      </c>
      <c r="O410" s="71"/>
      <c r="P410" s="193">
        <f>O410*H410</f>
        <v>0</v>
      </c>
      <c r="Q410" s="193">
        <v>0</v>
      </c>
      <c r="R410" s="193">
        <f>Q410*H410</f>
        <v>0</v>
      </c>
      <c r="S410" s="193">
        <v>0</v>
      </c>
      <c r="T410" s="194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5" t="s">
        <v>235</v>
      </c>
      <c r="AT410" s="195" t="s">
        <v>137</v>
      </c>
      <c r="AU410" s="195" t="s">
        <v>86</v>
      </c>
      <c r="AY410" s="17" t="s">
        <v>135</v>
      </c>
      <c r="BE410" s="196">
        <f>IF(N410="základní",J410,0)</f>
        <v>0</v>
      </c>
      <c r="BF410" s="196">
        <f>IF(N410="snížená",J410,0)</f>
        <v>0</v>
      </c>
      <c r="BG410" s="196">
        <f>IF(N410="zákl. přenesená",J410,0)</f>
        <v>0</v>
      </c>
      <c r="BH410" s="196">
        <f>IF(N410="sníž. přenesená",J410,0)</f>
        <v>0</v>
      </c>
      <c r="BI410" s="196">
        <f>IF(N410="nulová",J410,0)</f>
        <v>0</v>
      </c>
      <c r="BJ410" s="17" t="s">
        <v>84</v>
      </c>
      <c r="BK410" s="196">
        <f>ROUND(I410*H410,2)</f>
        <v>0</v>
      </c>
      <c r="BL410" s="17" t="s">
        <v>235</v>
      </c>
      <c r="BM410" s="195" t="s">
        <v>508</v>
      </c>
    </row>
    <row r="411" spans="1:65" s="2" customFormat="1" ht="11.25">
      <c r="A411" s="34"/>
      <c r="B411" s="35"/>
      <c r="C411" s="36"/>
      <c r="D411" s="197" t="s">
        <v>143</v>
      </c>
      <c r="E411" s="36"/>
      <c r="F411" s="198" t="s">
        <v>509</v>
      </c>
      <c r="G411" s="36"/>
      <c r="H411" s="36"/>
      <c r="I411" s="199"/>
      <c r="J411" s="36"/>
      <c r="K411" s="36"/>
      <c r="L411" s="39"/>
      <c r="M411" s="200"/>
      <c r="N411" s="201"/>
      <c r="O411" s="71"/>
      <c r="P411" s="71"/>
      <c r="Q411" s="71"/>
      <c r="R411" s="71"/>
      <c r="S411" s="71"/>
      <c r="T411" s="72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143</v>
      </c>
      <c r="AU411" s="17" t="s">
        <v>86</v>
      </c>
    </row>
    <row r="412" spans="1:65" s="2" customFormat="1" ht="16.5" customHeight="1">
      <c r="A412" s="34"/>
      <c r="B412" s="35"/>
      <c r="C412" s="183" t="s">
        <v>510</v>
      </c>
      <c r="D412" s="183" t="s">
        <v>137</v>
      </c>
      <c r="E412" s="184" t="s">
        <v>511</v>
      </c>
      <c r="F412" s="185" t="s">
        <v>512</v>
      </c>
      <c r="G412" s="186" t="s">
        <v>341</v>
      </c>
      <c r="H412" s="187">
        <v>36.880000000000003</v>
      </c>
      <c r="I412" s="188"/>
      <c r="J412" s="189">
        <f>ROUND(I412*H412,2)</f>
        <v>0</v>
      </c>
      <c r="K412" s="190"/>
      <c r="L412" s="39"/>
      <c r="M412" s="191" t="s">
        <v>1</v>
      </c>
      <c r="N412" s="192" t="s">
        <v>41</v>
      </c>
      <c r="O412" s="71"/>
      <c r="P412" s="193">
        <f>O412*H412</f>
        <v>0</v>
      </c>
      <c r="Q412" s="193">
        <v>0</v>
      </c>
      <c r="R412" s="193">
        <f>Q412*H412</f>
        <v>0</v>
      </c>
      <c r="S412" s="193">
        <v>0</v>
      </c>
      <c r="T412" s="194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5" t="s">
        <v>235</v>
      </c>
      <c r="AT412" s="195" t="s">
        <v>137</v>
      </c>
      <c r="AU412" s="195" t="s">
        <v>86</v>
      </c>
      <c r="AY412" s="17" t="s">
        <v>135</v>
      </c>
      <c r="BE412" s="196">
        <f>IF(N412="základní",J412,0)</f>
        <v>0</v>
      </c>
      <c r="BF412" s="196">
        <f>IF(N412="snížená",J412,0)</f>
        <v>0</v>
      </c>
      <c r="BG412" s="196">
        <f>IF(N412="zákl. přenesená",J412,0)</f>
        <v>0</v>
      </c>
      <c r="BH412" s="196">
        <f>IF(N412="sníž. přenesená",J412,0)</f>
        <v>0</v>
      </c>
      <c r="BI412" s="196">
        <f>IF(N412="nulová",J412,0)</f>
        <v>0</v>
      </c>
      <c r="BJ412" s="17" t="s">
        <v>84</v>
      </c>
      <c r="BK412" s="196">
        <f>ROUND(I412*H412,2)</f>
        <v>0</v>
      </c>
      <c r="BL412" s="17" t="s">
        <v>235</v>
      </c>
      <c r="BM412" s="195" t="s">
        <v>513</v>
      </c>
    </row>
    <row r="413" spans="1:65" s="2" customFormat="1" ht="11.25">
      <c r="A413" s="34"/>
      <c r="B413" s="35"/>
      <c r="C413" s="36"/>
      <c r="D413" s="197" t="s">
        <v>143</v>
      </c>
      <c r="E413" s="36"/>
      <c r="F413" s="198" t="s">
        <v>514</v>
      </c>
      <c r="G413" s="36"/>
      <c r="H413" s="36"/>
      <c r="I413" s="199"/>
      <c r="J413" s="36"/>
      <c r="K413" s="36"/>
      <c r="L413" s="39"/>
      <c r="M413" s="200"/>
      <c r="N413" s="201"/>
      <c r="O413" s="71"/>
      <c r="P413" s="71"/>
      <c r="Q413" s="71"/>
      <c r="R413" s="71"/>
      <c r="S413" s="71"/>
      <c r="T413" s="72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143</v>
      </c>
      <c r="AU413" s="17" t="s">
        <v>86</v>
      </c>
    </row>
    <row r="414" spans="1:65" s="2" customFormat="1" ht="16.5" customHeight="1">
      <c r="A414" s="34"/>
      <c r="B414" s="35"/>
      <c r="C414" s="183" t="s">
        <v>515</v>
      </c>
      <c r="D414" s="183" t="s">
        <v>137</v>
      </c>
      <c r="E414" s="184" t="s">
        <v>516</v>
      </c>
      <c r="F414" s="185" t="s">
        <v>517</v>
      </c>
      <c r="G414" s="186" t="s">
        <v>476</v>
      </c>
      <c r="H414" s="245"/>
      <c r="I414" s="188"/>
      <c r="J414" s="189">
        <f>ROUND(I414*H414,2)</f>
        <v>0</v>
      </c>
      <c r="K414" s="190"/>
      <c r="L414" s="39"/>
      <c r="M414" s="191" t="s">
        <v>1</v>
      </c>
      <c r="N414" s="192" t="s">
        <v>41</v>
      </c>
      <c r="O414" s="71"/>
      <c r="P414" s="193">
        <f>O414*H414</f>
        <v>0</v>
      </c>
      <c r="Q414" s="193">
        <v>0</v>
      </c>
      <c r="R414" s="193">
        <f>Q414*H414</f>
        <v>0</v>
      </c>
      <c r="S414" s="193">
        <v>0</v>
      </c>
      <c r="T414" s="194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5" t="s">
        <v>235</v>
      </c>
      <c r="AT414" s="195" t="s">
        <v>137</v>
      </c>
      <c r="AU414" s="195" t="s">
        <v>86</v>
      </c>
      <c r="AY414" s="17" t="s">
        <v>135</v>
      </c>
      <c r="BE414" s="196">
        <f>IF(N414="základní",J414,0)</f>
        <v>0</v>
      </c>
      <c r="BF414" s="196">
        <f>IF(N414="snížená",J414,0)</f>
        <v>0</v>
      </c>
      <c r="BG414" s="196">
        <f>IF(N414="zákl. přenesená",J414,0)</f>
        <v>0</v>
      </c>
      <c r="BH414" s="196">
        <f>IF(N414="sníž. přenesená",J414,0)</f>
        <v>0</v>
      </c>
      <c r="BI414" s="196">
        <f>IF(N414="nulová",J414,0)</f>
        <v>0</v>
      </c>
      <c r="BJ414" s="17" t="s">
        <v>84</v>
      </c>
      <c r="BK414" s="196">
        <f>ROUND(I414*H414,2)</f>
        <v>0</v>
      </c>
      <c r="BL414" s="17" t="s">
        <v>235</v>
      </c>
      <c r="BM414" s="195" t="s">
        <v>518</v>
      </c>
    </row>
    <row r="415" spans="1:65" s="2" customFormat="1" ht="19.5">
      <c r="A415" s="34"/>
      <c r="B415" s="35"/>
      <c r="C415" s="36"/>
      <c r="D415" s="197" t="s">
        <v>143</v>
      </c>
      <c r="E415" s="36"/>
      <c r="F415" s="198" t="s">
        <v>519</v>
      </c>
      <c r="G415" s="36"/>
      <c r="H415" s="36"/>
      <c r="I415" s="199"/>
      <c r="J415" s="36"/>
      <c r="K415" s="36"/>
      <c r="L415" s="39"/>
      <c r="M415" s="200"/>
      <c r="N415" s="201"/>
      <c r="O415" s="71"/>
      <c r="P415" s="71"/>
      <c r="Q415" s="71"/>
      <c r="R415" s="71"/>
      <c r="S415" s="71"/>
      <c r="T415" s="72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143</v>
      </c>
      <c r="AU415" s="17" t="s">
        <v>86</v>
      </c>
    </row>
    <row r="416" spans="1:65" s="12" customFormat="1" ht="22.9" customHeight="1">
      <c r="B416" s="167"/>
      <c r="C416" s="168"/>
      <c r="D416" s="169" t="s">
        <v>75</v>
      </c>
      <c r="E416" s="181" t="s">
        <v>520</v>
      </c>
      <c r="F416" s="181" t="s">
        <v>521</v>
      </c>
      <c r="G416" s="168"/>
      <c r="H416" s="168"/>
      <c r="I416" s="171"/>
      <c r="J416" s="182">
        <f>BK416</f>
        <v>0</v>
      </c>
      <c r="K416" s="168"/>
      <c r="L416" s="173"/>
      <c r="M416" s="174"/>
      <c r="N416" s="175"/>
      <c r="O416" s="175"/>
      <c r="P416" s="176">
        <f>SUM(P417:P422)</f>
        <v>0</v>
      </c>
      <c r="Q416" s="175"/>
      <c r="R416" s="176">
        <f>SUM(R417:R422)</f>
        <v>1.4400000000000001E-3</v>
      </c>
      <c r="S416" s="175"/>
      <c r="T416" s="177">
        <f>SUM(T417:T422)</f>
        <v>2.9E-4</v>
      </c>
      <c r="AR416" s="178" t="s">
        <v>86</v>
      </c>
      <c r="AT416" s="179" t="s">
        <v>75</v>
      </c>
      <c r="AU416" s="179" t="s">
        <v>84</v>
      </c>
      <c r="AY416" s="178" t="s">
        <v>135</v>
      </c>
      <c r="BK416" s="180">
        <f>SUM(BK417:BK422)</f>
        <v>0</v>
      </c>
    </row>
    <row r="417" spans="1:65" s="2" customFormat="1" ht="24.2" customHeight="1">
      <c r="A417" s="34"/>
      <c r="B417" s="35"/>
      <c r="C417" s="183" t="s">
        <v>522</v>
      </c>
      <c r="D417" s="183" t="s">
        <v>137</v>
      </c>
      <c r="E417" s="184" t="s">
        <v>523</v>
      </c>
      <c r="F417" s="185" t="s">
        <v>524</v>
      </c>
      <c r="G417" s="186" t="s">
        <v>525</v>
      </c>
      <c r="H417" s="187">
        <v>1</v>
      </c>
      <c r="I417" s="188"/>
      <c r="J417" s="189">
        <f>ROUND(I417*H417,2)</f>
        <v>0</v>
      </c>
      <c r="K417" s="190"/>
      <c r="L417" s="39"/>
      <c r="M417" s="191" t="s">
        <v>1</v>
      </c>
      <c r="N417" s="192" t="s">
        <v>41</v>
      </c>
      <c r="O417" s="71"/>
      <c r="P417" s="193">
        <f>O417*H417</f>
        <v>0</v>
      </c>
      <c r="Q417" s="193">
        <v>0</v>
      </c>
      <c r="R417" s="193">
        <f>Q417*H417</f>
        <v>0</v>
      </c>
      <c r="S417" s="193">
        <v>2.9E-4</v>
      </c>
      <c r="T417" s="194">
        <f>S417*H417</f>
        <v>2.9E-4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5" t="s">
        <v>235</v>
      </c>
      <c r="AT417" s="195" t="s">
        <v>137</v>
      </c>
      <c r="AU417" s="195" t="s">
        <v>86</v>
      </c>
      <c r="AY417" s="17" t="s">
        <v>135</v>
      </c>
      <c r="BE417" s="196">
        <f>IF(N417="základní",J417,0)</f>
        <v>0</v>
      </c>
      <c r="BF417" s="196">
        <f>IF(N417="snížená",J417,0)</f>
        <v>0</v>
      </c>
      <c r="BG417" s="196">
        <f>IF(N417="zákl. přenesená",J417,0)</f>
        <v>0</v>
      </c>
      <c r="BH417" s="196">
        <f>IF(N417="sníž. přenesená",J417,0)</f>
        <v>0</v>
      </c>
      <c r="BI417" s="196">
        <f>IF(N417="nulová",J417,0)</f>
        <v>0</v>
      </c>
      <c r="BJ417" s="17" t="s">
        <v>84</v>
      </c>
      <c r="BK417" s="196">
        <f>ROUND(I417*H417,2)</f>
        <v>0</v>
      </c>
      <c r="BL417" s="17" t="s">
        <v>235</v>
      </c>
      <c r="BM417" s="195" t="s">
        <v>526</v>
      </c>
    </row>
    <row r="418" spans="1:65" s="2" customFormat="1" ht="11.25">
      <c r="A418" s="34"/>
      <c r="B418" s="35"/>
      <c r="C418" s="36"/>
      <c r="D418" s="197" t="s">
        <v>143</v>
      </c>
      <c r="E418" s="36"/>
      <c r="F418" s="198" t="s">
        <v>524</v>
      </c>
      <c r="G418" s="36"/>
      <c r="H418" s="36"/>
      <c r="I418" s="199"/>
      <c r="J418" s="36"/>
      <c r="K418" s="36"/>
      <c r="L418" s="39"/>
      <c r="M418" s="200"/>
      <c r="N418" s="201"/>
      <c r="O418" s="71"/>
      <c r="P418" s="71"/>
      <c r="Q418" s="71"/>
      <c r="R418" s="71"/>
      <c r="S418" s="71"/>
      <c r="T418" s="72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143</v>
      </c>
      <c r="AU418" s="17" t="s">
        <v>86</v>
      </c>
    </row>
    <row r="419" spans="1:65" s="2" customFormat="1" ht="24.2" customHeight="1">
      <c r="A419" s="34"/>
      <c r="B419" s="35"/>
      <c r="C419" s="183" t="s">
        <v>527</v>
      </c>
      <c r="D419" s="183" t="s">
        <v>137</v>
      </c>
      <c r="E419" s="184" t="s">
        <v>528</v>
      </c>
      <c r="F419" s="185" t="s">
        <v>529</v>
      </c>
      <c r="G419" s="186" t="s">
        <v>525</v>
      </c>
      <c r="H419" s="187">
        <v>1</v>
      </c>
      <c r="I419" s="188"/>
      <c r="J419" s="189">
        <f>ROUND(I419*H419,2)</f>
        <v>0</v>
      </c>
      <c r="K419" s="190"/>
      <c r="L419" s="39"/>
      <c r="M419" s="191" t="s">
        <v>1</v>
      </c>
      <c r="N419" s="192" t="s">
        <v>41</v>
      </c>
      <c r="O419" s="71"/>
      <c r="P419" s="193">
        <f>O419*H419</f>
        <v>0</v>
      </c>
      <c r="Q419" s="193">
        <v>1.4400000000000001E-3</v>
      </c>
      <c r="R419" s="193">
        <f>Q419*H419</f>
        <v>1.4400000000000001E-3</v>
      </c>
      <c r="S419" s="193">
        <v>0</v>
      </c>
      <c r="T419" s="194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5" t="s">
        <v>235</v>
      </c>
      <c r="AT419" s="195" t="s">
        <v>137</v>
      </c>
      <c r="AU419" s="195" t="s">
        <v>86</v>
      </c>
      <c r="AY419" s="17" t="s">
        <v>135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7" t="s">
        <v>84</v>
      </c>
      <c r="BK419" s="196">
        <f>ROUND(I419*H419,2)</f>
        <v>0</v>
      </c>
      <c r="BL419" s="17" t="s">
        <v>235</v>
      </c>
      <c r="BM419" s="195" t="s">
        <v>530</v>
      </c>
    </row>
    <row r="420" spans="1:65" s="2" customFormat="1" ht="11.25">
      <c r="A420" s="34"/>
      <c r="B420" s="35"/>
      <c r="C420" s="36"/>
      <c r="D420" s="197" t="s">
        <v>143</v>
      </c>
      <c r="E420" s="36"/>
      <c r="F420" s="198" t="s">
        <v>529</v>
      </c>
      <c r="G420" s="36"/>
      <c r="H420" s="36"/>
      <c r="I420" s="199"/>
      <c r="J420" s="36"/>
      <c r="K420" s="36"/>
      <c r="L420" s="39"/>
      <c r="M420" s="200"/>
      <c r="N420" s="201"/>
      <c r="O420" s="71"/>
      <c r="P420" s="71"/>
      <c r="Q420" s="71"/>
      <c r="R420" s="71"/>
      <c r="S420" s="71"/>
      <c r="T420" s="72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7" t="s">
        <v>143</v>
      </c>
      <c r="AU420" s="17" t="s">
        <v>86</v>
      </c>
    </row>
    <row r="421" spans="1:65" s="2" customFormat="1" ht="16.5" customHeight="1">
      <c r="A421" s="34"/>
      <c r="B421" s="35"/>
      <c r="C421" s="183" t="s">
        <v>531</v>
      </c>
      <c r="D421" s="183" t="s">
        <v>137</v>
      </c>
      <c r="E421" s="184" t="s">
        <v>532</v>
      </c>
      <c r="F421" s="185" t="s">
        <v>533</v>
      </c>
      <c r="G421" s="186" t="s">
        <v>476</v>
      </c>
      <c r="H421" s="245"/>
      <c r="I421" s="188"/>
      <c r="J421" s="189">
        <f>ROUND(I421*H421,2)</f>
        <v>0</v>
      </c>
      <c r="K421" s="190"/>
      <c r="L421" s="39"/>
      <c r="M421" s="191" t="s">
        <v>1</v>
      </c>
      <c r="N421" s="192" t="s">
        <v>41</v>
      </c>
      <c r="O421" s="71"/>
      <c r="P421" s="193">
        <f>O421*H421</f>
        <v>0</v>
      </c>
      <c r="Q421" s="193">
        <v>0</v>
      </c>
      <c r="R421" s="193">
        <f>Q421*H421</f>
        <v>0</v>
      </c>
      <c r="S421" s="193">
        <v>0</v>
      </c>
      <c r="T421" s="194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95" t="s">
        <v>235</v>
      </c>
      <c r="AT421" s="195" t="s">
        <v>137</v>
      </c>
      <c r="AU421" s="195" t="s">
        <v>86</v>
      </c>
      <c r="AY421" s="17" t="s">
        <v>135</v>
      </c>
      <c r="BE421" s="196">
        <f>IF(N421="základní",J421,0)</f>
        <v>0</v>
      </c>
      <c r="BF421" s="196">
        <f>IF(N421="snížená",J421,0)</f>
        <v>0</v>
      </c>
      <c r="BG421" s="196">
        <f>IF(N421="zákl. přenesená",J421,0)</f>
        <v>0</v>
      </c>
      <c r="BH421" s="196">
        <f>IF(N421="sníž. přenesená",J421,0)</f>
        <v>0</v>
      </c>
      <c r="BI421" s="196">
        <f>IF(N421="nulová",J421,0)</f>
        <v>0</v>
      </c>
      <c r="BJ421" s="17" t="s">
        <v>84</v>
      </c>
      <c r="BK421" s="196">
        <f>ROUND(I421*H421,2)</f>
        <v>0</v>
      </c>
      <c r="BL421" s="17" t="s">
        <v>235</v>
      </c>
      <c r="BM421" s="195" t="s">
        <v>534</v>
      </c>
    </row>
    <row r="422" spans="1:65" s="2" customFormat="1" ht="19.5">
      <c r="A422" s="34"/>
      <c r="B422" s="35"/>
      <c r="C422" s="36"/>
      <c r="D422" s="197" t="s">
        <v>143</v>
      </c>
      <c r="E422" s="36"/>
      <c r="F422" s="198" t="s">
        <v>535</v>
      </c>
      <c r="G422" s="36"/>
      <c r="H422" s="36"/>
      <c r="I422" s="199"/>
      <c r="J422" s="36"/>
      <c r="K422" s="36"/>
      <c r="L422" s="39"/>
      <c r="M422" s="200"/>
      <c r="N422" s="201"/>
      <c r="O422" s="71"/>
      <c r="P422" s="71"/>
      <c r="Q422" s="71"/>
      <c r="R422" s="71"/>
      <c r="S422" s="71"/>
      <c r="T422" s="72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7" t="s">
        <v>143</v>
      </c>
      <c r="AU422" s="17" t="s">
        <v>86</v>
      </c>
    </row>
    <row r="423" spans="1:65" s="12" customFormat="1" ht="22.9" customHeight="1">
      <c r="B423" s="167"/>
      <c r="C423" s="168"/>
      <c r="D423" s="169" t="s">
        <v>75</v>
      </c>
      <c r="E423" s="181" t="s">
        <v>536</v>
      </c>
      <c r="F423" s="181" t="s">
        <v>537</v>
      </c>
      <c r="G423" s="168"/>
      <c r="H423" s="168"/>
      <c r="I423" s="171"/>
      <c r="J423" s="182">
        <f>BK423</f>
        <v>0</v>
      </c>
      <c r="K423" s="168"/>
      <c r="L423" s="173"/>
      <c r="M423" s="174"/>
      <c r="N423" s="175"/>
      <c r="O423" s="175"/>
      <c r="P423" s="176">
        <f>SUM(P424:P425)</f>
        <v>0</v>
      </c>
      <c r="Q423" s="175"/>
      <c r="R423" s="176">
        <f>SUM(R424:R425)</f>
        <v>0</v>
      </c>
      <c r="S423" s="175"/>
      <c r="T423" s="177">
        <f>SUM(T424:T425)</f>
        <v>0.192</v>
      </c>
      <c r="AR423" s="178" t="s">
        <v>86</v>
      </c>
      <c r="AT423" s="179" t="s">
        <v>75</v>
      </c>
      <c r="AU423" s="179" t="s">
        <v>84</v>
      </c>
      <c r="AY423" s="178" t="s">
        <v>135</v>
      </c>
      <c r="BK423" s="180">
        <f>SUM(BK424:BK425)</f>
        <v>0</v>
      </c>
    </row>
    <row r="424" spans="1:65" s="2" customFormat="1" ht="16.5" customHeight="1">
      <c r="A424" s="34"/>
      <c r="B424" s="35"/>
      <c r="C424" s="183" t="s">
        <v>538</v>
      </c>
      <c r="D424" s="183" t="s">
        <v>137</v>
      </c>
      <c r="E424" s="184" t="s">
        <v>539</v>
      </c>
      <c r="F424" s="185" t="s">
        <v>540</v>
      </c>
      <c r="G424" s="186" t="s">
        <v>212</v>
      </c>
      <c r="H424" s="187">
        <v>1</v>
      </c>
      <c r="I424" s="188"/>
      <c r="J424" s="189">
        <f>ROUND(I424*H424,2)</f>
        <v>0</v>
      </c>
      <c r="K424" s="190"/>
      <c r="L424" s="39"/>
      <c r="M424" s="191" t="s">
        <v>1</v>
      </c>
      <c r="N424" s="192" t="s">
        <v>41</v>
      </c>
      <c r="O424" s="71"/>
      <c r="P424" s="193">
        <f>O424*H424</f>
        <v>0</v>
      </c>
      <c r="Q424" s="193">
        <v>0</v>
      </c>
      <c r="R424" s="193">
        <f>Q424*H424</f>
        <v>0</v>
      </c>
      <c r="S424" s="193">
        <v>0.192</v>
      </c>
      <c r="T424" s="194">
        <f>S424*H424</f>
        <v>0.192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5" t="s">
        <v>235</v>
      </c>
      <c r="AT424" s="195" t="s">
        <v>137</v>
      </c>
      <c r="AU424" s="195" t="s">
        <v>86</v>
      </c>
      <c r="AY424" s="17" t="s">
        <v>135</v>
      </c>
      <c r="BE424" s="196">
        <f>IF(N424="základní",J424,0)</f>
        <v>0</v>
      </c>
      <c r="BF424" s="196">
        <f>IF(N424="snížená",J424,0)</f>
        <v>0</v>
      </c>
      <c r="BG424" s="196">
        <f>IF(N424="zákl. přenesená",J424,0)</f>
        <v>0</v>
      </c>
      <c r="BH424" s="196">
        <f>IF(N424="sníž. přenesená",J424,0)</f>
        <v>0</v>
      </c>
      <c r="BI424" s="196">
        <f>IF(N424="nulová",J424,0)</f>
        <v>0</v>
      </c>
      <c r="BJ424" s="17" t="s">
        <v>84</v>
      </c>
      <c r="BK424" s="196">
        <f>ROUND(I424*H424,2)</f>
        <v>0</v>
      </c>
      <c r="BL424" s="17" t="s">
        <v>235</v>
      </c>
      <c r="BM424" s="195" t="s">
        <v>541</v>
      </c>
    </row>
    <row r="425" spans="1:65" s="2" customFormat="1" ht="11.25">
      <c r="A425" s="34"/>
      <c r="B425" s="35"/>
      <c r="C425" s="36"/>
      <c r="D425" s="197" t="s">
        <v>143</v>
      </c>
      <c r="E425" s="36"/>
      <c r="F425" s="198" t="s">
        <v>540</v>
      </c>
      <c r="G425" s="36"/>
      <c r="H425" s="36"/>
      <c r="I425" s="199"/>
      <c r="J425" s="36"/>
      <c r="K425" s="36"/>
      <c r="L425" s="39"/>
      <c r="M425" s="200"/>
      <c r="N425" s="201"/>
      <c r="O425" s="71"/>
      <c r="P425" s="71"/>
      <c r="Q425" s="71"/>
      <c r="R425" s="71"/>
      <c r="S425" s="71"/>
      <c r="T425" s="72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143</v>
      </c>
      <c r="AU425" s="17" t="s">
        <v>86</v>
      </c>
    </row>
    <row r="426" spans="1:65" s="12" customFormat="1" ht="22.9" customHeight="1">
      <c r="B426" s="167"/>
      <c r="C426" s="168"/>
      <c r="D426" s="169" t="s">
        <v>75</v>
      </c>
      <c r="E426" s="181" t="s">
        <v>542</v>
      </c>
      <c r="F426" s="181" t="s">
        <v>543</v>
      </c>
      <c r="G426" s="168"/>
      <c r="H426" s="168"/>
      <c r="I426" s="171"/>
      <c r="J426" s="182">
        <f>BK426</f>
        <v>0</v>
      </c>
      <c r="K426" s="168"/>
      <c r="L426" s="173"/>
      <c r="M426" s="174"/>
      <c r="N426" s="175"/>
      <c r="O426" s="175"/>
      <c r="P426" s="176">
        <f>SUM(P427:P436)</f>
        <v>0</v>
      </c>
      <c r="Q426" s="175"/>
      <c r="R426" s="176">
        <f>SUM(R427:R436)</f>
        <v>0</v>
      </c>
      <c r="S426" s="175"/>
      <c r="T426" s="177">
        <f>SUM(T427:T436)</f>
        <v>4.7599999999999996E-2</v>
      </c>
      <c r="AR426" s="178" t="s">
        <v>86</v>
      </c>
      <c r="AT426" s="179" t="s">
        <v>75</v>
      </c>
      <c r="AU426" s="179" t="s">
        <v>84</v>
      </c>
      <c r="AY426" s="178" t="s">
        <v>135</v>
      </c>
      <c r="BK426" s="180">
        <f>SUM(BK427:BK436)</f>
        <v>0</v>
      </c>
    </row>
    <row r="427" spans="1:65" s="2" customFormat="1" ht="16.5" customHeight="1">
      <c r="A427" s="34"/>
      <c r="B427" s="35"/>
      <c r="C427" s="183" t="s">
        <v>544</v>
      </c>
      <c r="D427" s="183" t="s">
        <v>137</v>
      </c>
      <c r="E427" s="184" t="s">
        <v>545</v>
      </c>
      <c r="F427" s="185" t="s">
        <v>546</v>
      </c>
      <c r="G427" s="186" t="s">
        <v>212</v>
      </c>
      <c r="H427" s="187">
        <v>1</v>
      </c>
      <c r="I427" s="188"/>
      <c r="J427" s="189">
        <f>ROUND(I427*H427,2)</f>
        <v>0</v>
      </c>
      <c r="K427" s="190"/>
      <c r="L427" s="39"/>
      <c r="M427" s="191" t="s">
        <v>1</v>
      </c>
      <c r="N427" s="192" t="s">
        <v>41</v>
      </c>
      <c r="O427" s="71"/>
      <c r="P427" s="193">
        <f>O427*H427</f>
        <v>0</v>
      </c>
      <c r="Q427" s="193">
        <v>0</v>
      </c>
      <c r="R427" s="193">
        <f>Q427*H427</f>
        <v>0</v>
      </c>
      <c r="S427" s="193">
        <v>1.9460000000000002E-2</v>
      </c>
      <c r="T427" s="194">
        <f>S427*H427</f>
        <v>1.9460000000000002E-2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95" t="s">
        <v>235</v>
      </c>
      <c r="AT427" s="195" t="s">
        <v>137</v>
      </c>
      <c r="AU427" s="195" t="s">
        <v>86</v>
      </c>
      <c r="AY427" s="17" t="s">
        <v>135</v>
      </c>
      <c r="BE427" s="196">
        <f>IF(N427="základní",J427,0)</f>
        <v>0</v>
      </c>
      <c r="BF427" s="196">
        <f>IF(N427="snížená",J427,0)</f>
        <v>0</v>
      </c>
      <c r="BG427" s="196">
        <f>IF(N427="zákl. přenesená",J427,0)</f>
        <v>0</v>
      </c>
      <c r="BH427" s="196">
        <f>IF(N427="sníž. přenesená",J427,0)</f>
        <v>0</v>
      </c>
      <c r="BI427" s="196">
        <f>IF(N427="nulová",J427,0)</f>
        <v>0</v>
      </c>
      <c r="BJ427" s="17" t="s">
        <v>84</v>
      </c>
      <c r="BK427" s="196">
        <f>ROUND(I427*H427,2)</f>
        <v>0</v>
      </c>
      <c r="BL427" s="17" t="s">
        <v>235</v>
      </c>
      <c r="BM427" s="195" t="s">
        <v>547</v>
      </c>
    </row>
    <row r="428" spans="1:65" s="2" customFormat="1" ht="11.25">
      <c r="A428" s="34"/>
      <c r="B428" s="35"/>
      <c r="C428" s="36"/>
      <c r="D428" s="197" t="s">
        <v>143</v>
      </c>
      <c r="E428" s="36"/>
      <c r="F428" s="198" t="s">
        <v>548</v>
      </c>
      <c r="G428" s="36"/>
      <c r="H428" s="36"/>
      <c r="I428" s="199"/>
      <c r="J428" s="36"/>
      <c r="K428" s="36"/>
      <c r="L428" s="39"/>
      <c r="M428" s="200"/>
      <c r="N428" s="201"/>
      <c r="O428" s="71"/>
      <c r="P428" s="71"/>
      <c r="Q428" s="71"/>
      <c r="R428" s="71"/>
      <c r="S428" s="71"/>
      <c r="T428" s="72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143</v>
      </c>
      <c r="AU428" s="17" t="s">
        <v>86</v>
      </c>
    </row>
    <row r="429" spans="1:65" s="2" customFormat="1" ht="16.5" customHeight="1">
      <c r="A429" s="34"/>
      <c r="B429" s="35"/>
      <c r="C429" s="183" t="s">
        <v>549</v>
      </c>
      <c r="D429" s="183" t="s">
        <v>137</v>
      </c>
      <c r="E429" s="184" t="s">
        <v>550</v>
      </c>
      <c r="F429" s="185" t="s">
        <v>551</v>
      </c>
      <c r="G429" s="186" t="s">
        <v>212</v>
      </c>
      <c r="H429" s="187">
        <v>1</v>
      </c>
      <c r="I429" s="188"/>
      <c r="J429" s="189">
        <f>ROUND(I429*H429,2)</f>
        <v>0</v>
      </c>
      <c r="K429" s="190"/>
      <c r="L429" s="39"/>
      <c r="M429" s="191" t="s">
        <v>1</v>
      </c>
      <c r="N429" s="192" t="s">
        <v>41</v>
      </c>
      <c r="O429" s="71"/>
      <c r="P429" s="193">
        <f>O429*H429</f>
        <v>0</v>
      </c>
      <c r="Q429" s="193">
        <v>0</v>
      </c>
      <c r="R429" s="193">
        <f>Q429*H429</f>
        <v>0</v>
      </c>
      <c r="S429" s="193">
        <v>2.4500000000000001E-2</v>
      </c>
      <c r="T429" s="194">
        <f>S429*H429</f>
        <v>2.4500000000000001E-2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5" t="s">
        <v>235</v>
      </c>
      <c r="AT429" s="195" t="s">
        <v>137</v>
      </c>
      <c r="AU429" s="195" t="s">
        <v>86</v>
      </c>
      <c r="AY429" s="17" t="s">
        <v>135</v>
      </c>
      <c r="BE429" s="196">
        <f>IF(N429="základní",J429,0)</f>
        <v>0</v>
      </c>
      <c r="BF429" s="196">
        <f>IF(N429="snížená",J429,0)</f>
        <v>0</v>
      </c>
      <c r="BG429" s="196">
        <f>IF(N429="zákl. přenesená",J429,0)</f>
        <v>0</v>
      </c>
      <c r="BH429" s="196">
        <f>IF(N429="sníž. přenesená",J429,0)</f>
        <v>0</v>
      </c>
      <c r="BI429" s="196">
        <f>IF(N429="nulová",J429,0)</f>
        <v>0</v>
      </c>
      <c r="BJ429" s="17" t="s">
        <v>84</v>
      </c>
      <c r="BK429" s="196">
        <f>ROUND(I429*H429,2)</f>
        <v>0</v>
      </c>
      <c r="BL429" s="17" t="s">
        <v>235</v>
      </c>
      <c r="BM429" s="195" t="s">
        <v>552</v>
      </c>
    </row>
    <row r="430" spans="1:65" s="2" customFormat="1" ht="11.25">
      <c r="A430" s="34"/>
      <c r="B430" s="35"/>
      <c r="C430" s="36"/>
      <c r="D430" s="197" t="s">
        <v>143</v>
      </c>
      <c r="E430" s="36"/>
      <c r="F430" s="198" t="s">
        <v>553</v>
      </c>
      <c r="G430" s="36"/>
      <c r="H430" s="36"/>
      <c r="I430" s="199"/>
      <c r="J430" s="36"/>
      <c r="K430" s="36"/>
      <c r="L430" s="39"/>
      <c r="M430" s="200"/>
      <c r="N430" s="201"/>
      <c r="O430" s="71"/>
      <c r="P430" s="71"/>
      <c r="Q430" s="71"/>
      <c r="R430" s="71"/>
      <c r="S430" s="71"/>
      <c r="T430" s="72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143</v>
      </c>
      <c r="AU430" s="17" t="s">
        <v>86</v>
      </c>
    </row>
    <row r="431" spans="1:65" s="2" customFormat="1" ht="16.5" customHeight="1">
      <c r="A431" s="34"/>
      <c r="B431" s="35"/>
      <c r="C431" s="183" t="s">
        <v>554</v>
      </c>
      <c r="D431" s="183" t="s">
        <v>137</v>
      </c>
      <c r="E431" s="184" t="s">
        <v>555</v>
      </c>
      <c r="F431" s="185" t="s">
        <v>556</v>
      </c>
      <c r="G431" s="186" t="s">
        <v>191</v>
      </c>
      <c r="H431" s="187">
        <v>1</v>
      </c>
      <c r="I431" s="188"/>
      <c r="J431" s="189">
        <f>ROUND(I431*H431,2)</f>
        <v>0</v>
      </c>
      <c r="K431" s="190"/>
      <c r="L431" s="39"/>
      <c r="M431" s="191" t="s">
        <v>1</v>
      </c>
      <c r="N431" s="192" t="s">
        <v>41</v>
      </c>
      <c r="O431" s="71"/>
      <c r="P431" s="193">
        <f>O431*H431</f>
        <v>0</v>
      </c>
      <c r="Q431" s="193">
        <v>0</v>
      </c>
      <c r="R431" s="193">
        <f>Q431*H431</f>
        <v>0</v>
      </c>
      <c r="S431" s="193">
        <v>5.4000000000000001E-4</v>
      </c>
      <c r="T431" s="194">
        <f>S431*H431</f>
        <v>5.4000000000000001E-4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5" t="s">
        <v>235</v>
      </c>
      <c r="AT431" s="195" t="s">
        <v>137</v>
      </c>
      <c r="AU431" s="195" t="s">
        <v>86</v>
      </c>
      <c r="AY431" s="17" t="s">
        <v>135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7" t="s">
        <v>84</v>
      </c>
      <c r="BK431" s="196">
        <f>ROUND(I431*H431,2)</f>
        <v>0</v>
      </c>
      <c r="BL431" s="17" t="s">
        <v>235</v>
      </c>
      <c r="BM431" s="195" t="s">
        <v>557</v>
      </c>
    </row>
    <row r="432" spans="1:65" s="2" customFormat="1" ht="11.25">
      <c r="A432" s="34"/>
      <c r="B432" s="35"/>
      <c r="C432" s="36"/>
      <c r="D432" s="197" t="s">
        <v>143</v>
      </c>
      <c r="E432" s="36"/>
      <c r="F432" s="198" t="s">
        <v>558</v>
      </c>
      <c r="G432" s="36"/>
      <c r="H432" s="36"/>
      <c r="I432" s="199"/>
      <c r="J432" s="36"/>
      <c r="K432" s="36"/>
      <c r="L432" s="39"/>
      <c r="M432" s="200"/>
      <c r="N432" s="201"/>
      <c r="O432" s="71"/>
      <c r="P432" s="71"/>
      <c r="Q432" s="71"/>
      <c r="R432" s="71"/>
      <c r="S432" s="71"/>
      <c r="T432" s="72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7" t="s">
        <v>143</v>
      </c>
      <c r="AU432" s="17" t="s">
        <v>86</v>
      </c>
    </row>
    <row r="433" spans="1:65" s="2" customFormat="1" ht="16.5" customHeight="1">
      <c r="A433" s="34"/>
      <c r="B433" s="35"/>
      <c r="C433" s="183" t="s">
        <v>559</v>
      </c>
      <c r="D433" s="183" t="s">
        <v>137</v>
      </c>
      <c r="E433" s="184" t="s">
        <v>560</v>
      </c>
      <c r="F433" s="185" t="s">
        <v>561</v>
      </c>
      <c r="G433" s="186" t="s">
        <v>191</v>
      </c>
      <c r="H433" s="187">
        <v>1</v>
      </c>
      <c r="I433" s="188"/>
      <c r="J433" s="189">
        <f>ROUND(I433*H433,2)</f>
        <v>0</v>
      </c>
      <c r="K433" s="190"/>
      <c r="L433" s="39"/>
      <c r="M433" s="191" t="s">
        <v>1</v>
      </c>
      <c r="N433" s="192" t="s">
        <v>41</v>
      </c>
      <c r="O433" s="71"/>
      <c r="P433" s="193">
        <f>O433*H433</f>
        <v>0</v>
      </c>
      <c r="Q433" s="193">
        <v>0</v>
      </c>
      <c r="R433" s="193">
        <f>Q433*H433</f>
        <v>0</v>
      </c>
      <c r="S433" s="193">
        <v>2.2499999999999998E-3</v>
      </c>
      <c r="T433" s="194">
        <f>S433*H433</f>
        <v>2.2499999999999998E-3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5" t="s">
        <v>235</v>
      </c>
      <c r="AT433" s="195" t="s">
        <v>137</v>
      </c>
      <c r="AU433" s="195" t="s">
        <v>86</v>
      </c>
      <c r="AY433" s="17" t="s">
        <v>135</v>
      </c>
      <c r="BE433" s="196">
        <f>IF(N433="základní",J433,0)</f>
        <v>0</v>
      </c>
      <c r="BF433" s="196">
        <f>IF(N433="snížená",J433,0)</f>
        <v>0</v>
      </c>
      <c r="BG433" s="196">
        <f>IF(N433="zákl. přenesená",J433,0)</f>
        <v>0</v>
      </c>
      <c r="BH433" s="196">
        <f>IF(N433="sníž. přenesená",J433,0)</f>
        <v>0</v>
      </c>
      <c r="BI433" s="196">
        <f>IF(N433="nulová",J433,0)</f>
        <v>0</v>
      </c>
      <c r="BJ433" s="17" t="s">
        <v>84</v>
      </c>
      <c r="BK433" s="196">
        <f>ROUND(I433*H433,2)</f>
        <v>0</v>
      </c>
      <c r="BL433" s="17" t="s">
        <v>235</v>
      </c>
      <c r="BM433" s="195" t="s">
        <v>562</v>
      </c>
    </row>
    <row r="434" spans="1:65" s="2" customFormat="1" ht="11.25">
      <c r="A434" s="34"/>
      <c r="B434" s="35"/>
      <c r="C434" s="36"/>
      <c r="D434" s="197" t="s">
        <v>143</v>
      </c>
      <c r="E434" s="36"/>
      <c r="F434" s="198" t="s">
        <v>563</v>
      </c>
      <c r="G434" s="36"/>
      <c r="H434" s="36"/>
      <c r="I434" s="199"/>
      <c r="J434" s="36"/>
      <c r="K434" s="36"/>
      <c r="L434" s="39"/>
      <c r="M434" s="200"/>
      <c r="N434" s="201"/>
      <c r="O434" s="71"/>
      <c r="P434" s="71"/>
      <c r="Q434" s="71"/>
      <c r="R434" s="71"/>
      <c r="S434" s="71"/>
      <c r="T434" s="72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143</v>
      </c>
      <c r="AU434" s="17" t="s">
        <v>86</v>
      </c>
    </row>
    <row r="435" spans="1:65" s="2" customFormat="1" ht="16.5" customHeight="1">
      <c r="A435" s="34"/>
      <c r="B435" s="35"/>
      <c r="C435" s="183" t="s">
        <v>564</v>
      </c>
      <c r="D435" s="183" t="s">
        <v>137</v>
      </c>
      <c r="E435" s="184" t="s">
        <v>565</v>
      </c>
      <c r="F435" s="185" t="s">
        <v>566</v>
      </c>
      <c r="G435" s="186" t="s">
        <v>191</v>
      </c>
      <c r="H435" s="187">
        <v>1</v>
      </c>
      <c r="I435" s="188"/>
      <c r="J435" s="189">
        <f>ROUND(I435*H435,2)</f>
        <v>0</v>
      </c>
      <c r="K435" s="190"/>
      <c r="L435" s="39"/>
      <c r="M435" s="191" t="s">
        <v>1</v>
      </c>
      <c r="N435" s="192" t="s">
        <v>41</v>
      </c>
      <c r="O435" s="71"/>
      <c r="P435" s="193">
        <f>O435*H435</f>
        <v>0</v>
      </c>
      <c r="Q435" s="193">
        <v>0</v>
      </c>
      <c r="R435" s="193">
        <f>Q435*H435</f>
        <v>0</v>
      </c>
      <c r="S435" s="193">
        <v>8.4999999999999995E-4</v>
      </c>
      <c r="T435" s="194">
        <f>S435*H435</f>
        <v>8.4999999999999995E-4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5" t="s">
        <v>235</v>
      </c>
      <c r="AT435" s="195" t="s">
        <v>137</v>
      </c>
      <c r="AU435" s="195" t="s">
        <v>86</v>
      </c>
      <c r="AY435" s="17" t="s">
        <v>135</v>
      </c>
      <c r="BE435" s="196">
        <f>IF(N435="základní",J435,0)</f>
        <v>0</v>
      </c>
      <c r="BF435" s="196">
        <f>IF(N435="snížená",J435,0)</f>
        <v>0</v>
      </c>
      <c r="BG435" s="196">
        <f>IF(N435="zákl. přenesená",J435,0)</f>
        <v>0</v>
      </c>
      <c r="BH435" s="196">
        <f>IF(N435="sníž. přenesená",J435,0)</f>
        <v>0</v>
      </c>
      <c r="BI435" s="196">
        <f>IF(N435="nulová",J435,0)</f>
        <v>0</v>
      </c>
      <c r="BJ435" s="17" t="s">
        <v>84</v>
      </c>
      <c r="BK435" s="196">
        <f>ROUND(I435*H435,2)</f>
        <v>0</v>
      </c>
      <c r="BL435" s="17" t="s">
        <v>235</v>
      </c>
      <c r="BM435" s="195" t="s">
        <v>567</v>
      </c>
    </row>
    <row r="436" spans="1:65" s="2" customFormat="1" ht="11.25">
      <c r="A436" s="34"/>
      <c r="B436" s="35"/>
      <c r="C436" s="36"/>
      <c r="D436" s="197" t="s">
        <v>143</v>
      </c>
      <c r="E436" s="36"/>
      <c r="F436" s="198" t="s">
        <v>568</v>
      </c>
      <c r="G436" s="36"/>
      <c r="H436" s="36"/>
      <c r="I436" s="199"/>
      <c r="J436" s="36"/>
      <c r="K436" s="36"/>
      <c r="L436" s="39"/>
      <c r="M436" s="200"/>
      <c r="N436" s="201"/>
      <c r="O436" s="71"/>
      <c r="P436" s="71"/>
      <c r="Q436" s="71"/>
      <c r="R436" s="71"/>
      <c r="S436" s="71"/>
      <c r="T436" s="72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7" t="s">
        <v>143</v>
      </c>
      <c r="AU436" s="17" t="s">
        <v>86</v>
      </c>
    </row>
    <row r="437" spans="1:65" s="12" customFormat="1" ht="22.9" customHeight="1">
      <c r="B437" s="167"/>
      <c r="C437" s="168"/>
      <c r="D437" s="169" t="s">
        <v>75</v>
      </c>
      <c r="E437" s="181" t="s">
        <v>569</v>
      </c>
      <c r="F437" s="181" t="s">
        <v>570</v>
      </c>
      <c r="G437" s="168"/>
      <c r="H437" s="168"/>
      <c r="I437" s="171"/>
      <c r="J437" s="182">
        <f>BK437</f>
        <v>0</v>
      </c>
      <c r="K437" s="168"/>
      <c r="L437" s="173"/>
      <c r="M437" s="174"/>
      <c r="N437" s="175"/>
      <c r="O437" s="175"/>
      <c r="P437" s="176">
        <f>SUM(P438:P447)</f>
        <v>0</v>
      </c>
      <c r="Q437" s="175"/>
      <c r="R437" s="176">
        <f>SUM(R438:R447)</f>
        <v>8.030000000000001E-2</v>
      </c>
      <c r="S437" s="175"/>
      <c r="T437" s="177">
        <f>SUM(T438:T447)</f>
        <v>0</v>
      </c>
      <c r="AR437" s="178" t="s">
        <v>86</v>
      </c>
      <c r="AT437" s="179" t="s">
        <v>75</v>
      </c>
      <c r="AU437" s="179" t="s">
        <v>84</v>
      </c>
      <c r="AY437" s="178" t="s">
        <v>135</v>
      </c>
      <c r="BK437" s="180">
        <f>SUM(BK438:BK447)</f>
        <v>0</v>
      </c>
    </row>
    <row r="438" spans="1:65" s="2" customFormat="1" ht="16.5" customHeight="1">
      <c r="A438" s="34"/>
      <c r="B438" s="35"/>
      <c r="C438" s="183" t="s">
        <v>571</v>
      </c>
      <c r="D438" s="183" t="s">
        <v>137</v>
      </c>
      <c r="E438" s="184" t="s">
        <v>572</v>
      </c>
      <c r="F438" s="185" t="s">
        <v>573</v>
      </c>
      <c r="G438" s="186" t="s">
        <v>191</v>
      </c>
      <c r="H438" s="187">
        <v>1</v>
      </c>
      <c r="I438" s="188"/>
      <c r="J438" s="189">
        <f>ROUND(I438*H438,2)</f>
        <v>0</v>
      </c>
      <c r="K438" s="190"/>
      <c r="L438" s="39"/>
      <c r="M438" s="191" t="s">
        <v>1</v>
      </c>
      <c r="N438" s="192" t="s">
        <v>41</v>
      </c>
      <c r="O438" s="71"/>
      <c r="P438" s="193">
        <f>O438*H438</f>
        <v>0</v>
      </c>
      <c r="Q438" s="193">
        <v>0</v>
      </c>
      <c r="R438" s="193">
        <f>Q438*H438</f>
        <v>0</v>
      </c>
      <c r="S438" s="193">
        <v>0</v>
      </c>
      <c r="T438" s="194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5" t="s">
        <v>235</v>
      </c>
      <c r="AT438" s="195" t="s">
        <v>137</v>
      </c>
      <c r="AU438" s="195" t="s">
        <v>86</v>
      </c>
      <c r="AY438" s="17" t="s">
        <v>135</v>
      </c>
      <c r="BE438" s="196">
        <f>IF(N438="základní",J438,0)</f>
        <v>0</v>
      </c>
      <c r="BF438" s="196">
        <f>IF(N438="snížená",J438,0)</f>
        <v>0</v>
      </c>
      <c r="BG438" s="196">
        <f>IF(N438="zákl. přenesená",J438,0)</f>
        <v>0</v>
      </c>
      <c r="BH438" s="196">
        <f>IF(N438="sníž. přenesená",J438,0)</f>
        <v>0</v>
      </c>
      <c r="BI438" s="196">
        <f>IF(N438="nulová",J438,0)</f>
        <v>0</v>
      </c>
      <c r="BJ438" s="17" t="s">
        <v>84</v>
      </c>
      <c r="BK438" s="196">
        <f>ROUND(I438*H438,2)</f>
        <v>0</v>
      </c>
      <c r="BL438" s="17" t="s">
        <v>235</v>
      </c>
      <c r="BM438" s="195" t="s">
        <v>574</v>
      </c>
    </row>
    <row r="439" spans="1:65" s="2" customFormat="1" ht="19.5">
      <c r="A439" s="34"/>
      <c r="B439" s="35"/>
      <c r="C439" s="36"/>
      <c r="D439" s="197" t="s">
        <v>143</v>
      </c>
      <c r="E439" s="36"/>
      <c r="F439" s="198" t="s">
        <v>575</v>
      </c>
      <c r="G439" s="36"/>
      <c r="H439" s="36"/>
      <c r="I439" s="199"/>
      <c r="J439" s="36"/>
      <c r="K439" s="36"/>
      <c r="L439" s="39"/>
      <c r="M439" s="200"/>
      <c r="N439" s="201"/>
      <c r="O439" s="71"/>
      <c r="P439" s="71"/>
      <c r="Q439" s="71"/>
      <c r="R439" s="71"/>
      <c r="S439" s="71"/>
      <c r="T439" s="72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7" t="s">
        <v>143</v>
      </c>
      <c r="AU439" s="17" t="s">
        <v>86</v>
      </c>
    </row>
    <row r="440" spans="1:65" s="2" customFormat="1" ht="24.2" customHeight="1">
      <c r="A440" s="34"/>
      <c r="B440" s="35"/>
      <c r="C440" s="234" t="s">
        <v>576</v>
      </c>
      <c r="D440" s="234" t="s">
        <v>175</v>
      </c>
      <c r="E440" s="235" t="s">
        <v>577</v>
      </c>
      <c r="F440" s="236" t="s">
        <v>578</v>
      </c>
      <c r="G440" s="237" t="s">
        <v>191</v>
      </c>
      <c r="H440" s="238">
        <v>1</v>
      </c>
      <c r="I440" s="239"/>
      <c r="J440" s="240">
        <f>ROUND(I440*H440,2)</f>
        <v>0</v>
      </c>
      <c r="K440" s="241"/>
      <c r="L440" s="242"/>
      <c r="M440" s="243" t="s">
        <v>1</v>
      </c>
      <c r="N440" s="244" t="s">
        <v>41</v>
      </c>
      <c r="O440" s="71"/>
      <c r="P440" s="193">
        <f>O440*H440</f>
        <v>0</v>
      </c>
      <c r="Q440" s="193">
        <v>2.23E-2</v>
      </c>
      <c r="R440" s="193">
        <f>Q440*H440</f>
        <v>2.23E-2</v>
      </c>
      <c r="S440" s="193">
        <v>0</v>
      </c>
      <c r="T440" s="194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5" t="s">
        <v>321</v>
      </c>
      <c r="AT440" s="195" t="s">
        <v>175</v>
      </c>
      <c r="AU440" s="195" t="s">
        <v>86</v>
      </c>
      <c r="AY440" s="17" t="s">
        <v>135</v>
      </c>
      <c r="BE440" s="196">
        <f>IF(N440="základní",J440,0)</f>
        <v>0</v>
      </c>
      <c r="BF440" s="196">
        <f>IF(N440="snížená",J440,0)</f>
        <v>0</v>
      </c>
      <c r="BG440" s="196">
        <f>IF(N440="zákl. přenesená",J440,0)</f>
        <v>0</v>
      </c>
      <c r="BH440" s="196">
        <f>IF(N440="sníž. přenesená",J440,0)</f>
        <v>0</v>
      </c>
      <c r="BI440" s="196">
        <f>IF(N440="nulová",J440,0)</f>
        <v>0</v>
      </c>
      <c r="BJ440" s="17" t="s">
        <v>84</v>
      </c>
      <c r="BK440" s="196">
        <f>ROUND(I440*H440,2)</f>
        <v>0</v>
      </c>
      <c r="BL440" s="17" t="s">
        <v>235</v>
      </c>
      <c r="BM440" s="195" t="s">
        <v>579</v>
      </c>
    </row>
    <row r="441" spans="1:65" s="2" customFormat="1" ht="11.25">
      <c r="A441" s="34"/>
      <c r="B441" s="35"/>
      <c r="C441" s="36"/>
      <c r="D441" s="197" t="s">
        <v>143</v>
      </c>
      <c r="E441" s="36"/>
      <c r="F441" s="198" t="s">
        <v>580</v>
      </c>
      <c r="G441" s="36"/>
      <c r="H441" s="36"/>
      <c r="I441" s="199"/>
      <c r="J441" s="36"/>
      <c r="K441" s="36"/>
      <c r="L441" s="39"/>
      <c r="M441" s="200"/>
      <c r="N441" s="201"/>
      <c r="O441" s="71"/>
      <c r="P441" s="71"/>
      <c r="Q441" s="71"/>
      <c r="R441" s="71"/>
      <c r="S441" s="71"/>
      <c r="T441" s="72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143</v>
      </c>
      <c r="AU441" s="17" t="s">
        <v>86</v>
      </c>
    </row>
    <row r="442" spans="1:65" s="2" customFormat="1" ht="16.5" customHeight="1">
      <c r="A442" s="34"/>
      <c r="B442" s="35"/>
      <c r="C442" s="183" t="s">
        <v>581</v>
      </c>
      <c r="D442" s="183" t="s">
        <v>137</v>
      </c>
      <c r="E442" s="184" t="s">
        <v>582</v>
      </c>
      <c r="F442" s="185" t="s">
        <v>583</v>
      </c>
      <c r="G442" s="186" t="s">
        <v>191</v>
      </c>
      <c r="H442" s="187">
        <v>2</v>
      </c>
      <c r="I442" s="188"/>
      <c r="J442" s="189">
        <f>ROUND(I442*H442,2)</f>
        <v>0</v>
      </c>
      <c r="K442" s="190"/>
      <c r="L442" s="39"/>
      <c r="M442" s="191" t="s">
        <v>1</v>
      </c>
      <c r="N442" s="192" t="s">
        <v>41</v>
      </c>
      <c r="O442" s="71"/>
      <c r="P442" s="193">
        <f>O442*H442</f>
        <v>0</v>
      </c>
      <c r="Q442" s="193">
        <v>0</v>
      </c>
      <c r="R442" s="193">
        <f>Q442*H442</f>
        <v>0</v>
      </c>
      <c r="S442" s="193">
        <v>0</v>
      </c>
      <c r="T442" s="194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5" t="s">
        <v>235</v>
      </c>
      <c r="AT442" s="195" t="s">
        <v>137</v>
      </c>
      <c r="AU442" s="195" t="s">
        <v>86</v>
      </c>
      <c r="AY442" s="17" t="s">
        <v>135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7" t="s">
        <v>84</v>
      </c>
      <c r="BK442" s="196">
        <f>ROUND(I442*H442,2)</f>
        <v>0</v>
      </c>
      <c r="BL442" s="17" t="s">
        <v>235</v>
      </c>
      <c r="BM442" s="195" t="s">
        <v>584</v>
      </c>
    </row>
    <row r="443" spans="1:65" s="2" customFormat="1" ht="19.5">
      <c r="A443" s="34"/>
      <c r="B443" s="35"/>
      <c r="C443" s="36"/>
      <c r="D443" s="197" t="s">
        <v>143</v>
      </c>
      <c r="E443" s="36"/>
      <c r="F443" s="198" t="s">
        <v>585</v>
      </c>
      <c r="G443" s="36"/>
      <c r="H443" s="36"/>
      <c r="I443" s="199"/>
      <c r="J443" s="36"/>
      <c r="K443" s="36"/>
      <c r="L443" s="39"/>
      <c r="M443" s="200"/>
      <c r="N443" s="201"/>
      <c r="O443" s="71"/>
      <c r="P443" s="71"/>
      <c r="Q443" s="71"/>
      <c r="R443" s="71"/>
      <c r="S443" s="71"/>
      <c r="T443" s="72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7" t="s">
        <v>143</v>
      </c>
      <c r="AU443" s="17" t="s">
        <v>86</v>
      </c>
    </row>
    <row r="444" spans="1:65" s="2" customFormat="1" ht="21.75" customHeight="1">
      <c r="A444" s="34"/>
      <c r="B444" s="35"/>
      <c r="C444" s="234" t="s">
        <v>586</v>
      </c>
      <c r="D444" s="234" t="s">
        <v>175</v>
      </c>
      <c r="E444" s="235" t="s">
        <v>587</v>
      </c>
      <c r="F444" s="236" t="s">
        <v>588</v>
      </c>
      <c r="G444" s="237" t="s">
        <v>191</v>
      </c>
      <c r="H444" s="238">
        <v>2</v>
      </c>
      <c r="I444" s="239"/>
      <c r="J444" s="240">
        <f>ROUND(I444*H444,2)</f>
        <v>0</v>
      </c>
      <c r="K444" s="241"/>
      <c r="L444" s="242"/>
      <c r="M444" s="243" t="s">
        <v>1</v>
      </c>
      <c r="N444" s="244" t="s">
        <v>41</v>
      </c>
      <c r="O444" s="71"/>
      <c r="P444" s="193">
        <f>O444*H444</f>
        <v>0</v>
      </c>
      <c r="Q444" s="193">
        <v>2.9000000000000005E-2</v>
      </c>
      <c r="R444" s="193">
        <f>Q444*H444</f>
        <v>5.800000000000001E-2</v>
      </c>
      <c r="S444" s="193">
        <v>0</v>
      </c>
      <c r="T444" s="194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5" t="s">
        <v>321</v>
      </c>
      <c r="AT444" s="195" t="s">
        <v>175</v>
      </c>
      <c r="AU444" s="195" t="s">
        <v>86</v>
      </c>
      <c r="AY444" s="17" t="s">
        <v>135</v>
      </c>
      <c r="BE444" s="196">
        <f>IF(N444="základní",J444,0)</f>
        <v>0</v>
      </c>
      <c r="BF444" s="196">
        <f>IF(N444="snížená",J444,0)</f>
        <v>0</v>
      </c>
      <c r="BG444" s="196">
        <f>IF(N444="zákl. přenesená",J444,0)</f>
        <v>0</v>
      </c>
      <c r="BH444" s="196">
        <f>IF(N444="sníž. přenesená",J444,0)</f>
        <v>0</v>
      </c>
      <c r="BI444" s="196">
        <f>IF(N444="nulová",J444,0)</f>
        <v>0</v>
      </c>
      <c r="BJ444" s="17" t="s">
        <v>84</v>
      </c>
      <c r="BK444" s="196">
        <f>ROUND(I444*H444,2)</f>
        <v>0</v>
      </c>
      <c r="BL444" s="17" t="s">
        <v>235</v>
      </c>
      <c r="BM444" s="195" t="s">
        <v>589</v>
      </c>
    </row>
    <row r="445" spans="1:65" s="2" customFormat="1" ht="11.25">
      <c r="A445" s="34"/>
      <c r="B445" s="35"/>
      <c r="C445" s="36"/>
      <c r="D445" s="197" t="s">
        <v>143</v>
      </c>
      <c r="E445" s="36"/>
      <c r="F445" s="198" t="s">
        <v>590</v>
      </c>
      <c r="G445" s="36"/>
      <c r="H445" s="36"/>
      <c r="I445" s="199"/>
      <c r="J445" s="36"/>
      <c r="K445" s="36"/>
      <c r="L445" s="39"/>
      <c r="M445" s="200"/>
      <c r="N445" s="201"/>
      <c r="O445" s="71"/>
      <c r="P445" s="71"/>
      <c r="Q445" s="71"/>
      <c r="R445" s="71"/>
      <c r="S445" s="71"/>
      <c r="T445" s="72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143</v>
      </c>
      <c r="AU445" s="17" t="s">
        <v>86</v>
      </c>
    </row>
    <row r="446" spans="1:65" s="2" customFormat="1" ht="16.5" customHeight="1">
      <c r="A446" s="34"/>
      <c r="B446" s="35"/>
      <c r="C446" s="183" t="s">
        <v>591</v>
      </c>
      <c r="D446" s="183" t="s">
        <v>137</v>
      </c>
      <c r="E446" s="184" t="s">
        <v>592</v>
      </c>
      <c r="F446" s="185" t="s">
        <v>593</v>
      </c>
      <c r="G446" s="186" t="s">
        <v>476</v>
      </c>
      <c r="H446" s="245"/>
      <c r="I446" s="188"/>
      <c r="J446" s="189">
        <f>ROUND(I446*H446,2)</f>
        <v>0</v>
      </c>
      <c r="K446" s="190"/>
      <c r="L446" s="39"/>
      <c r="M446" s="191" t="s">
        <v>1</v>
      </c>
      <c r="N446" s="192" t="s">
        <v>41</v>
      </c>
      <c r="O446" s="71"/>
      <c r="P446" s="193">
        <f>O446*H446</f>
        <v>0</v>
      </c>
      <c r="Q446" s="193">
        <v>0</v>
      </c>
      <c r="R446" s="193">
        <f>Q446*H446</f>
        <v>0</v>
      </c>
      <c r="S446" s="193">
        <v>0</v>
      </c>
      <c r="T446" s="194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5" t="s">
        <v>235</v>
      </c>
      <c r="AT446" s="195" t="s">
        <v>137</v>
      </c>
      <c r="AU446" s="195" t="s">
        <v>86</v>
      </c>
      <c r="AY446" s="17" t="s">
        <v>135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7" t="s">
        <v>84</v>
      </c>
      <c r="BK446" s="196">
        <f>ROUND(I446*H446,2)</f>
        <v>0</v>
      </c>
      <c r="BL446" s="17" t="s">
        <v>235</v>
      </c>
      <c r="BM446" s="195" t="s">
        <v>594</v>
      </c>
    </row>
    <row r="447" spans="1:65" s="2" customFormat="1" ht="19.5">
      <c r="A447" s="34"/>
      <c r="B447" s="35"/>
      <c r="C447" s="36"/>
      <c r="D447" s="197" t="s">
        <v>143</v>
      </c>
      <c r="E447" s="36"/>
      <c r="F447" s="198" t="s">
        <v>595</v>
      </c>
      <c r="G447" s="36"/>
      <c r="H447" s="36"/>
      <c r="I447" s="199"/>
      <c r="J447" s="36"/>
      <c r="K447" s="36"/>
      <c r="L447" s="39"/>
      <c r="M447" s="200"/>
      <c r="N447" s="201"/>
      <c r="O447" s="71"/>
      <c r="P447" s="71"/>
      <c r="Q447" s="71"/>
      <c r="R447" s="71"/>
      <c r="S447" s="71"/>
      <c r="T447" s="72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7" t="s">
        <v>143</v>
      </c>
      <c r="AU447" s="17" t="s">
        <v>86</v>
      </c>
    </row>
    <row r="448" spans="1:65" s="12" customFormat="1" ht="22.9" customHeight="1">
      <c r="B448" s="167"/>
      <c r="C448" s="168"/>
      <c r="D448" s="169" t="s">
        <v>75</v>
      </c>
      <c r="E448" s="181" t="s">
        <v>596</v>
      </c>
      <c r="F448" s="181" t="s">
        <v>597</v>
      </c>
      <c r="G448" s="168"/>
      <c r="H448" s="168"/>
      <c r="I448" s="171"/>
      <c r="J448" s="182">
        <f>BK448</f>
        <v>117425.1</v>
      </c>
      <c r="K448" s="168"/>
      <c r="L448" s="173"/>
      <c r="M448" s="174"/>
      <c r="N448" s="175"/>
      <c r="O448" s="175"/>
      <c r="P448" s="176">
        <f>SUM(P449:P483)</f>
        <v>0</v>
      </c>
      <c r="Q448" s="175"/>
      <c r="R448" s="176">
        <f>SUM(R449:R483)</f>
        <v>4.2968038999999987</v>
      </c>
      <c r="S448" s="175"/>
      <c r="T448" s="177">
        <f>SUM(T449:T483)</f>
        <v>0</v>
      </c>
      <c r="AR448" s="178" t="s">
        <v>86</v>
      </c>
      <c r="AT448" s="179" t="s">
        <v>75</v>
      </c>
      <c r="AU448" s="179" t="s">
        <v>84</v>
      </c>
      <c r="AY448" s="178" t="s">
        <v>135</v>
      </c>
      <c r="BK448" s="180">
        <f>SUM(BK449:BK483)</f>
        <v>117425.1</v>
      </c>
    </row>
    <row r="449" spans="1:65" s="2" customFormat="1" ht="16.5" customHeight="1">
      <c r="A449" s="34"/>
      <c r="B449" s="35"/>
      <c r="C449" s="183" t="s">
        <v>598</v>
      </c>
      <c r="D449" s="183" t="s">
        <v>137</v>
      </c>
      <c r="E449" s="184" t="s">
        <v>599</v>
      </c>
      <c r="F449" s="185" t="s">
        <v>600</v>
      </c>
      <c r="G449" s="186" t="s">
        <v>185</v>
      </c>
      <c r="H449" s="187">
        <v>125.45399999999999</v>
      </c>
      <c r="I449" s="188"/>
      <c r="J449" s="189">
        <f>ROUND(I449*H449,2)</f>
        <v>0</v>
      </c>
      <c r="K449" s="190"/>
      <c r="L449" s="39"/>
      <c r="M449" s="191" t="s">
        <v>1</v>
      </c>
      <c r="N449" s="192" t="s">
        <v>41</v>
      </c>
      <c r="O449" s="71"/>
      <c r="P449" s="193">
        <f>O449*H449</f>
        <v>0</v>
      </c>
      <c r="Q449" s="193">
        <v>0</v>
      </c>
      <c r="R449" s="193">
        <f>Q449*H449</f>
        <v>0</v>
      </c>
      <c r="S449" s="193">
        <v>0</v>
      </c>
      <c r="T449" s="194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5" t="s">
        <v>235</v>
      </c>
      <c r="AT449" s="195" t="s">
        <v>137</v>
      </c>
      <c r="AU449" s="195" t="s">
        <v>86</v>
      </c>
      <c r="AY449" s="17" t="s">
        <v>135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7" t="s">
        <v>84</v>
      </c>
      <c r="BK449" s="196">
        <f>ROUND(I449*H449,2)</f>
        <v>0</v>
      </c>
      <c r="BL449" s="17" t="s">
        <v>235</v>
      </c>
      <c r="BM449" s="195" t="s">
        <v>601</v>
      </c>
    </row>
    <row r="450" spans="1:65" s="2" customFormat="1" ht="11.25">
      <c r="A450" s="34"/>
      <c r="B450" s="35"/>
      <c r="C450" s="36"/>
      <c r="D450" s="197" t="s">
        <v>143</v>
      </c>
      <c r="E450" s="36"/>
      <c r="F450" s="198" t="s">
        <v>602</v>
      </c>
      <c r="G450" s="36"/>
      <c r="H450" s="36"/>
      <c r="I450" s="199"/>
      <c r="J450" s="36"/>
      <c r="K450" s="36"/>
      <c r="L450" s="39"/>
      <c r="M450" s="200"/>
      <c r="N450" s="201"/>
      <c r="O450" s="71"/>
      <c r="P450" s="71"/>
      <c r="Q450" s="71"/>
      <c r="R450" s="71"/>
      <c r="S450" s="71"/>
      <c r="T450" s="72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7" t="s">
        <v>143</v>
      </c>
      <c r="AU450" s="17" t="s">
        <v>86</v>
      </c>
    </row>
    <row r="451" spans="1:65" s="13" customFormat="1" ht="11.25">
      <c r="B451" s="202"/>
      <c r="C451" s="203"/>
      <c r="D451" s="197" t="s">
        <v>145</v>
      </c>
      <c r="E451" s="204" t="s">
        <v>1</v>
      </c>
      <c r="F451" s="205" t="s">
        <v>240</v>
      </c>
      <c r="G451" s="203"/>
      <c r="H451" s="204" t="s">
        <v>1</v>
      </c>
      <c r="I451" s="206"/>
      <c r="J451" s="203"/>
      <c r="K451" s="203"/>
      <c r="L451" s="207"/>
      <c r="M451" s="208"/>
      <c r="N451" s="209"/>
      <c r="O451" s="209"/>
      <c r="P451" s="209"/>
      <c r="Q451" s="209"/>
      <c r="R451" s="209"/>
      <c r="S451" s="209"/>
      <c r="T451" s="210"/>
      <c r="AT451" s="211" t="s">
        <v>145</v>
      </c>
      <c r="AU451" s="211" t="s">
        <v>86</v>
      </c>
      <c r="AV451" s="13" t="s">
        <v>84</v>
      </c>
      <c r="AW451" s="13" t="s">
        <v>32</v>
      </c>
      <c r="AX451" s="13" t="s">
        <v>76</v>
      </c>
      <c r="AY451" s="211" t="s">
        <v>135</v>
      </c>
    </row>
    <row r="452" spans="1:65" s="13" customFormat="1" ht="11.25">
      <c r="B452" s="202"/>
      <c r="C452" s="203"/>
      <c r="D452" s="197" t="s">
        <v>145</v>
      </c>
      <c r="E452" s="204" t="s">
        <v>1</v>
      </c>
      <c r="F452" s="205" t="s">
        <v>241</v>
      </c>
      <c r="G452" s="203"/>
      <c r="H452" s="204" t="s">
        <v>1</v>
      </c>
      <c r="I452" s="206"/>
      <c r="J452" s="203"/>
      <c r="K452" s="203"/>
      <c r="L452" s="207"/>
      <c r="M452" s="208"/>
      <c r="N452" s="209"/>
      <c r="O452" s="209"/>
      <c r="P452" s="209"/>
      <c r="Q452" s="209"/>
      <c r="R452" s="209"/>
      <c r="S452" s="209"/>
      <c r="T452" s="210"/>
      <c r="AT452" s="211" t="s">
        <v>145</v>
      </c>
      <c r="AU452" s="211" t="s">
        <v>86</v>
      </c>
      <c r="AV452" s="13" t="s">
        <v>84</v>
      </c>
      <c r="AW452" s="13" t="s">
        <v>32</v>
      </c>
      <c r="AX452" s="13" t="s">
        <v>76</v>
      </c>
      <c r="AY452" s="211" t="s">
        <v>135</v>
      </c>
    </row>
    <row r="453" spans="1:65" s="14" customFormat="1" ht="11.25">
      <c r="B453" s="212"/>
      <c r="C453" s="213"/>
      <c r="D453" s="197" t="s">
        <v>145</v>
      </c>
      <c r="E453" s="214" t="s">
        <v>1</v>
      </c>
      <c r="F453" s="215" t="s">
        <v>381</v>
      </c>
      <c r="G453" s="213"/>
      <c r="H453" s="216">
        <v>3.92</v>
      </c>
      <c r="I453" s="217"/>
      <c r="J453" s="213"/>
      <c r="K453" s="213"/>
      <c r="L453" s="218"/>
      <c r="M453" s="219"/>
      <c r="N453" s="220"/>
      <c r="O453" s="220"/>
      <c r="P453" s="220"/>
      <c r="Q453" s="220"/>
      <c r="R453" s="220"/>
      <c r="S453" s="220"/>
      <c r="T453" s="221"/>
      <c r="AT453" s="222" t="s">
        <v>145</v>
      </c>
      <c r="AU453" s="222" t="s">
        <v>86</v>
      </c>
      <c r="AV453" s="14" t="s">
        <v>86</v>
      </c>
      <c r="AW453" s="14" t="s">
        <v>32</v>
      </c>
      <c r="AX453" s="14" t="s">
        <v>76</v>
      </c>
      <c r="AY453" s="222" t="s">
        <v>135</v>
      </c>
    </row>
    <row r="454" spans="1:65" s="14" customFormat="1" ht="11.25">
      <c r="B454" s="212"/>
      <c r="C454" s="213"/>
      <c r="D454" s="197" t="s">
        <v>145</v>
      </c>
      <c r="E454" s="214" t="s">
        <v>1</v>
      </c>
      <c r="F454" s="215" t="s">
        <v>382</v>
      </c>
      <c r="G454" s="213"/>
      <c r="H454" s="216">
        <v>87.084000000000003</v>
      </c>
      <c r="I454" s="217"/>
      <c r="J454" s="213"/>
      <c r="K454" s="213"/>
      <c r="L454" s="218"/>
      <c r="M454" s="219"/>
      <c r="N454" s="220"/>
      <c r="O454" s="220"/>
      <c r="P454" s="220"/>
      <c r="Q454" s="220"/>
      <c r="R454" s="220"/>
      <c r="S454" s="220"/>
      <c r="T454" s="221"/>
      <c r="AT454" s="222" t="s">
        <v>145</v>
      </c>
      <c r="AU454" s="222" t="s">
        <v>86</v>
      </c>
      <c r="AV454" s="14" t="s">
        <v>86</v>
      </c>
      <c r="AW454" s="14" t="s">
        <v>32</v>
      </c>
      <c r="AX454" s="14" t="s">
        <v>76</v>
      </c>
      <c r="AY454" s="222" t="s">
        <v>135</v>
      </c>
    </row>
    <row r="455" spans="1:65" s="14" customFormat="1" ht="11.25">
      <c r="B455" s="212"/>
      <c r="C455" s="213"/>
      <c r="D455" s="197" t="s">
        <v>145</v>
      </c>
      <c r="E455" s="214" t="s">
        <v>1</v>
      </c>
      <c r="F455" s="215" t="s">
        <v>383</v>
      </c>
      <c r="G455" s="213"/>
      <c r="H455" s="216">
        <v>25.17</v>
      </c>
      <c r="I455" s="217"/>
      <c r="J455" s="213"/>
      <c r="K455" s="213"/>
      <c r="L455" s="218"/>
      <c r="M455" s="219"/>
      <c r="N455" s="220"/>
      <c r="O455" s="220"/>
      <c r="P455" s="220"/>
      <c r="Q455" s="220"/>
      <c r="R455" s="220"/>
      <c r="S455" s="220"/>
      <c r="T455" s="221"/>
      <c r="AT455" s="222" t="s">
        <v>145</v>
      </c>
      <c r="AU455" s="222" t="s">
        <v>86</v>
      </c>
      <c r="AV455" s="14" t="s">
        <v>86</v>
      </c>
      <c r="AW455" s="14" t="s">
        <v>32</v>
      </c>
      <c r="AX455" s="14" t="s">
        <v>76</v>
      </c>
      <c r="AY455" s="222" t="s">
        <v>135</v>
      </c>
    </row>
    <row r="456" spans="1:65" s="13" customFormat="1" ht="11.25">
      <c r="B456" s="202"/>
      <c r="C456" s="203"/>
      <c r="D456" s="197" t="s">
        <v>145</v>
      </c>
      <c r="E456" s="204" t="s">
        <v>1</v>
      </c>
      <c r="F456" s="205" t="s">
        <v>245</v>
      </c>
      <c r="G456" s="203"/>
      <c r="H456" s="204" t="s">
        <v>1</v>
      </c>
      <c r="I456" s="206"/>
      <c r="J456" s="203"/>
      <c r="K456" s="203"/>
      <c r="L456" s="207"/>
      <c r="M456" s="208"/>
      <c r="N456" s="209"/>
      <c r="O456" s="209"/>
      <c r="P456" s="209"/>
      <c r="Q456" s="209"/>
      <c r="R456" s="209"/>
      <c r="S456" s="209"/>
      <c r="T456" s="210"/>
      <c r="AT456" s="211" t="s">
        <v>145</v>
      </c>
      <c r="AU456" s="211" t="s">
        <v>86</v>
      </c>
      <c r="AV456" s="13" t="s">
        <v>84</v>
      </c>
      <c r="AW456" s="13" t="s">
        <v>32</v>
      </c>
      <c r="AX456" s="13" t="s">
        <v>76</v>
      </c>
      <c r="AY456" s="211" t="s">
        <v>135</v>
      </c>
    </row>
    <row r="457" spans="1:65" s="14" customFormat="1" ht="11.25">
      <c r="B457" s="212"/>
      <c r="C457" s="213"/>
      <c r="D457" s="197" t="s">
        <v>145</v>
      </c>
      <c r="E457" s="214" t="s">
        <v>1</v>
      </c>
      <c r="F457" s="215" t="s">
        <v>456</v>
      </c>
      <c r="G457" s="213"/>
      <c r="H457" s="216">
        <v>9.2799999999999994</v>
      </c>
      <c r="I457" s="217"/>
      <c r="J457" s="213"/>
      <c r="K457" s="213"/>
      <c r="L457" s="218"/>
      <c r="M457" s="219"/>
      <c r="N457" s="220"/>
      <c r="O457" s="220"/>
      <c r="P457" s="220"/>
      <c r="Q457" s="220"/>
      <c r="R457" s="220"/>
      <c r="S457" s="220"/>
      <c r="T457" s="221"/>
      <c r="AT457" s="222" t="s">
        <v>145</v>
      </c>
      <c r="AU457" s="222" t="s">
        <v>86</v>
      </c>
      <c r="AV457" s="14" t="s">
        <v>86</v>
      </c>
      <c r="AW457" s="14" t="s">
        <v>32</v>
      </c>
      <c r="AX457" s="14" t="s">
        <v>76</v>
      </c>
      <c r="AY457" s="222" t="s">
        <v>135</v>
      </c>
    </row>
    <row r="458" spans="1:65" s="15" customFormat="1" ht="11.25">
      <c r="B458" s="223"/>
      <c r="C458" s="224"/>
      <c r="D458" s="197" t="s">
        <v>145</v>
      </c>
      <c r="E458" s="225" t="s">
        <v>1</v>
      </c>
      <c r="F458" s="226" t="s">
        <v>148</v>
      </c>
      <c r="G458" s="224"/>
      <c r="H458" s="227">
        <v>125.45399999999999</v>
      </c>
      <c r="I458" s="228"/>
      <c r="J458" s="224"/>
      <c r="K458" s="224"/>
      <c r="L458" s="229"/>
      <c r="M458" s="230"/>
      <c r="N458" s="231"/>
      <c r="O458" s="231"/>
      <c r="P458" s="231"/>
      <c r="Q458" s="231"/>
      <c r="R458" s="231"/>
      <c r="S458" s="231"/>
      <c r="T458" s="232"/>
      <c r="AT458" s="233" t="s">
        <v>145</v>
      </c>
      <c r="AU458" s="233" t="s">
        <v>86</v>
      </c>
      <c r="AV458" s="15" t="s">
        <v>141</v>
      </c>
      <c r="AW458" s="15" t="s">
        <v>32</v>
      </c>
      <c r="AX458" s="15" t="s">
        <v>84</v>
      </c>
      <c r="AY458" s="233" t="s">
        <v>135</v>
      </c>
    </row>
    <row r="459" spans="1:65" s="2" customFormat="1" ht="16.5" customHeight="1">
      <c r="A459" s="34"/>
      <c r="B459" s="35"/>
      <c r="C459" s="183" t="s">
        <v>603</v>
      </c>
      <c r="D459" s="183" t="s">
        <v>137</v>
      </c>
      <c r="E459" s="184" t="s">
        <v>604</v>
      </c>
      <c r="F459" s="185" t="s">
        <v>605</v>
      </c>
      <c r="G459" s="186" t="s">
        <v>185</v>
      </c>
      <c r="H459" s="187">
        <v>125.45399999999999</v>
      </c>
      <c r="I459" s="188"/>
      <c r="J459" s="189">
        <f>ROUND(I459*H459,2)</f>
        <v>0</v>
      </c>
      <c r="K459" s="190"/>
      <c r="L459" s="39"/>
      <c r="M459" s="191" t="s">
        <v>1</v>
      </c>
      <c r="N459" s="192" t="s">
        <v>41</v>
      </c>
      <c r="O459" s="71"/>
      <c r="P459" s="193">
        <f>O459*H459</f>
        <v>0</v>
      </c>
      <c r="Q459" s="193">
        <v>2.9999999999999997E-4</v>
      </c>
      <c r="R459" s="193">
        <f>Q459*H459</f>
        <v>3.7636199999999995E-2</v>
      </c>
      <c r="S459" s="193">
        <v>0</v>
      </c>
      <c r="T459" s="194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5" t="s">
        <v>235</v>
      </c>
      <c r="AT459" s="195" t="s">
        <v>137</v>
      </c>
      <c r="AU459" s="195" t="s">
        <v>86</v>
      </c>
      <c r="AY459" s="17" t="s">
        <v>135</v>
      </c>
      <c r="BE459" s="196">
        <f>IF(N459="základní",J459,0)</f>
        <v>0</v>
      </c>
      <c r="BF459" s="196">
        <f>IF(N459="snížená",J459,0)</f>
        <v>0</v>
      </c>
      <c r="BG459" s="196">
        <f>IF(N459="zákl. přenesená",J459,0)</f>
        <v>0</v>
      </c>
      <c r="BH459" s="196">
        <f>IF(N459="sníž. přenesená",J459,0)</f>
        <v>0</v>
      </c>
      <c r="BI459" s="196">
        <f>IF(N459="nulová",J459,0)</f>
        <v>0</v>
      </c>
      <c r="BJ459" s="17" t="s">
        <v>84</v>
      </c>
      <c r="BK459" s="196">
        <f>ROUND(I459*H459,2)</f>
        <v>0</v>
      </c>
      <c r="BL459" s="17" t="s">
        <v>235</v>
      </c>
      <c r="BM459" s="195" t="s">
        <v>606</v>
      </c>
    </row>
    <row r="460" spans="1:65" s="2" customFormat="1" ht="11.25">
      <c r="A460" s="34"/>
      <c r="B460" s="35"/>
      <c r="C460" s="36"/>
      <c r="D460" s="197" t="s">
        <v>143</v>
      </c>
      <c r="E460" s="36"/>
      <c r="F460" s="198" t="s">
        <v>607</v>
      </c>
      <c r="G460" s="36"/>
      <c r="H460" s="36"/>
      <c r="I460" s="199"/>
      <c r="J460" s="36"/>
      <c r="K460" s="36"/>
      <c r="L460" s="39"/>
      <c r="M460" s="200"/>
      <c r="N460" s="201"/>
      <c r="O460" s="71"/>
      <c r="P460" s="71"/>
      <c r="Q460" s="71"/>
      <c r="R460" s="71"/>
      <c r="S460" s="71"/>
      <c r="T460" s="72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143</v>
      </c>
      <c r="AU460" s="17" t="s">
        <v>86</v>
      </c>
    </row>
    <row r="461" spans="1:65" s="13" customFormat="1" ht="11.25">
      <c r="B461" s="202"/>
      <c r="C461" s="203"/>
      <c r="D461" s="197" t="s">
        <v>145</v>
      </c>
      <c r="E461" s="204" t="s">
        <v>1</v>
      </c>
      <c r="F461" s="205" t="s">
        <v>240</v>
      </c>
      <c r="G461" s="203"/>
      <c r="H461" s="204" t="s">
        <v>1</v>
      </c>
      <c r="I461" s="206"/>
      <c r="J461" s="203"/>
      <c r="K461" s="203"/>
      <c r="L461" s="207"/>
      <c r="M461" s="208"/>
      <c r="N461" s="209"/>
      <c r="O461" s="209"/>
      <c r="P461" s="209"/>
      <c r="Q461" s="209"/>
      <c r="R461" s="209"/>
      <c r="S461" s="209"/>
      <c r="T461" s="210"/>
      <c r="AT461" s="211" t="s">
        <v>145</v>
      </c>
      <c r="AU461" s="211" t="s">
        <v>86</v>
      </c>
      <c r="AV461" s="13" t="s">
        <v>84</v>
      </c>
      <c r="AW461" s="13" t="s">
        <v>32</v>
      </c>
      <c r="AX461" s="13" t="s">
        <v>76</v>
      </c>
      <c r="AY461" s="211" t="s">
        <v>135</v>
      </c>
    </row>
    <row r="462" spans="1:65" s="13" customFormat="1" ht="11.25">
      <c r="B462" s="202"/>
      <c r="C462" s="203"/>
      <c r="D462" s="197" t="s">
        <v>145</v>
      </c>
      <c r="E462" s="204" t="s">
        <v>1</v>
      </c>
      <c r="F462" s="205" t="s">
        <v>241</v>
      </c>
      <c r="G462" s="203"/>
      <c r="H462" s="204" t="s">
        <v>1</v>
      </c>
      <c r="I462" s="206"/>
      <c r="J462" s="203"/>
      <c r="K462" s="203"/>
      <c r="L462" s="207"/>
      <c r="M462" s="208"/>
      <c r="N462" s="209"/>
      <c r="O462" s="209"/>
      <c r="P462" s="209"/>
      <c r="Q462" s="209"/>
      <c r="R462" s="209"/>
      <c r="S462" s="209"/>
      <c r="T462" s="210"/>
      <c r="AT462" s="211" t="s">
        <v>145</v>
      </c>
      <c r="AU462" s="211" t="s">
        <v>86</v>
      </c>
      <c r="AV462" s="13" t="s">
        <v>84</v>
      </c>
      <c r="AW462" s="13" t="s">
        <v>32</v>
      </c>
      <c r="AX462" s="13" t="s">
        <v>76</v>
      </c>
      <c r="AY462" s="211" t="s">
        <v>135</v>
      </c>
    </row>
    <row r="463" spans="1:65" s="14" customFormat="1" ht="11.25">
      <c r="B463" s="212"/>
      <c r="C463" s="213"/>
      <c r="D463" s="197" t="s">
        <v>145</v>
      </c>
      <c r="E463" s="214" t="s">
        <v>1</v>
      </c>
      <c r="F463" s="215" t="s">
        <v>381</v>
      </c>
      <c r="G463" s="213"/>
      <c r="H463" s="216">
        <v>3.92</v>
      </c>
      <c r="I463" s="217"/>
      <c r="J463" s="213"/>
      <c r="K463" s="213"/>
      <c r="L463" s="218"/>
      <c r="M463" s="219"/>
      <c r="N463" s="220"/>
      <c r="O463" s="220"/>
      <c r="P463" s="220"/>
      <c r="Q463" s="220"/>
      <c r="R463" s="220"/>
      <c r="S463" s="220"/>
      <c r="T463" s="221"/>
      <c r="AT463" s="222" t="s">
        <v>145</v>
      </c>
      <c r="AU463" s="222" t="s">
        <v>86</v>
      </c>
      <c r="AV463" s="14" t="s">
        <v>86</v>
      </c>
      <c r="AW463" s="14" t="s">
        <v>32</v>
      </c>
      <c r="AX463" s="14" t="s">
        <v>76</v>
      </c>
      <c r="AY463" s="222" t="s">
        <v>135</v>
      </c>
    </row>
    <row r="464" spans="1:65" s="14" customFormat="1" ht="11.25">
      <c r="B464" s="212"/>
      <c r="C464" s="213"/>
      <c r="D464" s="197" t="s">
        <v>145</v>
      </c>
      <c r="E464" s="214" t="s">
        <v>1</v>
      </c>
      <c r="F464" s="215" t="s">
        <v>382</v>
      </c>
      <c r="G464" s="213"/>
      <c r="H464" s="216">
        <v>87.084000000000003</v>
      </c>
      <c r="I464" s="217"/>
      <c r="J464" s="213"/>
      <c r="K464" s="213"/>
      <c r="L464" s="218"/>
      <c r="M464" s="219"/>
      <c r="N464" s="220"/>
      <c r="O464" s="220"/>
      <c r="P464" s="220"/>
      <c r="Q464" s="220"/>
      <c r="R464" s="220"/>
      <c r="S464" s="220"/>
      <c r="T464" s="221"/>
      <c r="AT464" s="222" t="s">
        <v>145</v>
      </c>
      <c r="AU464" s="222" t="s">
        <v>86</v>
      </c>
      <c r="AV464" s="14" t="s">
        <v>86</v>
      </c>
      <c r="AW464" s="14" t="s">
        <v>32</v>
      </c>
      <c r="AX464" s="14" t="s">
        <v>76</v>
      </c>
      <c r="AY464" s="222" t="s">
        <v>135</v>
      </c>
    </row>
    <row r="465" spans="1:65" s="14" customFormat="1" ht="11.25">
      <c r="B465" s="212"/>
      <c r="C465" s="213"/>
      <c r="D465" s="197" t="s">
        <v>145</v>
      </c>
      <c r="E465" s="214" t="s">
        <v>1</v>
      </c>
      <c r="F465" s="215" t="s">
        <v>383</v>
      </c>
      <c r="G465" s="213"/>
      <c r="H465" s="216">
        <v>25.17</v>
      </c>
      <c r="I465" s="217"/>
      <c r="J465" s="213"/>
      <c r="K465" s="213"/>
      <c r="L465" s="218"/>
      <c r="M465" s="219"/>
      <c r="N465" s="220"/>
      <c r="O465" s="220"/>
      <c r="P465" s="220"/>
      <c r="Q465" s="220"/>
      <c r="R465" s="220"/>
      <c r="S465" s="220"/>
      <c r="T465" s="221"/>
      <c r="AT465" s="222" t="s">
        <v>145</v>
      </c>
      <c r="AU465" s="222" t="s">
        <v>86</v>
      </c>
      <c r="AV465" s="14" t="s">
        <v>86</v>
      </c>
      <c r="AW465" s="14" t="s">
        <v>32</v>
      </c>
      <c r="AX465" s="14" t="s">
        <v>76</v>
      </c>
      <c r="AY465" s="222" t="s">
        <v>135</v>
      </c>
    </row>
    <row r="466" spans="1:65" s="13" customFormat="1" ht="11.25">
      <c r="B466" s="202"/>
      <c r="C466" s="203"/>
      <c r="D466" s="197" t="s">
        <v>145</v>
      </c>
      <c r="E466" s="204" t="s">
        <v>1</v>
      </c>
      <c r="F466" s="205" t="s">
        <v>245</v>
      </c>
      <c r="G466" s="203"/>
      <c r="H466" s="204" t="s">
        <v>1</v>
      </c>
      <c r="I466" s="206"/>
      <c r="J466" s="203"/>
      <c r="K466" s="203"/>
      <c r="L466" s="207"/>
      <c r="M466" s="208"/>
      <c r="N466" s="209"/>
      <c r="O466" s="209"/>
      <c r="P466" s="209"/>
      <c r="Q466" s="209"/>
      <c r="R466" s="209"/>
      <c r="S466" s="209"/>
      <c r="T466" s="210"/>
      <c r="AT466" s="211" t="s">
        <v>145</v>
      </c>
      <c r="AU466" s="211" t="s">
        <v>86</v>
      </c>
      <c r="AV466" s="13" t="s">
        <v>84</v>
      </c>
      <c r="AW466" s="13" t="s">
        <v>32</v>
      </c>
      <c r="AX466" s="13" t="s">
        <v>76</v>
      </c>
      <c r="AY466" s="211" t="s">
        <v>135</v>
      </c>
    </row>
    <row r="467" spans="1:65" s="14" customFormat="1" ht="11.25">
      <c r="B467" s="212"/>
      <c r="C467" s="213"/>
      <c r="D467" s="197" t="s">
        <v>145</v>
      </c>
      <c r="E467" s="214" t="s">
        <v>1</v>
      </c>
      <c r="F467" s="215" t="s">
        <v>456</v>
      </c>
      <c r="G467" s="213"/>
      <c r="H467" s="216">
        <v>9.2799999999999994</v>
      </c>
      <c r="I467" s="217"/>
      <c r="J467" s="213"/>
      <c r="K467" s="213"/>
      <c r="L467" s="218"/>
      <c r="M467" s="219"/>
      <c r="N467" s="220"/>
      <c r="O467" s="220"/>
      <c r="P467" s="220"/>
      <c r="Q467" s="220"/>
      <c r="R467" s="220"/>
      <c r="S467" s="220"/>
      <c r="T467" s="221"/>
      <c r="AT467" s="222" t="s">
        <v>145</v>
      </c>
      <c r="AU467" s="222" t="s">
        <v>86</v>
      </c>
      <c r="AV467" s="14" t="s">
        <v>86</v>
      </c>
      <c r="AW467" s="14" t="s">
        <v>32</v>
      </c>
      <c r="AX467" s="14" t="s">
        <v>76</v>
      </c>
      <c r="AY467" s="222" t="s">
        <v>135</v>
      </c>
    </row>
    <row r="468" spans="1:65" s="15" customFormat="1" ht="11.25">
      <c r="B468" s="223"/>
      <c r="C468" s="224"/>
      <c r="D468" s="197" t="s">
        <v>145</v>
      </c>
      <c r="E468" s="225" t="s">
        <v>1</v>
      </c>
      <c r="F468" s="226" t="s">
        <v>148</v>
      </c>
      <c r="G468" s="224"/>
      <c r="H468" s="227">
        <v>125.45399999999999</v>
      </c>
      <c r="I468" s="228"/>
      <c r="J468" s="224"/>
      <c r="K468" s="224"/>
      <c r="L468" s="229"/>
      <c r="M468" s="230"/>
      <c r="N468" s="231"/>
      <c r="O468" s="231"/>
      <c r="P468" s="231"/>
      <c r="Q468" s="231"/>
      <c r="R468" s="231"/>
      <c r="S468" s="231"/>
      <c r="T468" s="232"/>
      <c r="AT468" s="233" t="s">
        <v>145</v>
      </c>
      <c r="AU468" s="233" t="s">
        <v>86</v>
      </c>
      <c r="AV468" s="15" t="s">
        <v>141</v>
      </c>
      <c r="AW468" s="15" t="s">
        <v>32</v>
      </c>
      <c r="AX468" s="15" t="s">
        <v>84</v>
      </c>
      <c r="AY468" s="233" t="s">
        <v>135</v>
      </c>
    </row>
    <row r="469" spans="1:65" s="2" customFormat="1" ht="21.75" customHeight="1">
      <c r="A469" s="34"/>
      <c r="B469" s="35"/>
      <c r="C469" s="183" t="s">
        <v>608</v>
      </c>
      <c r="D469" s="183" t="s">
        <v>137</v>
      </c>
      <c r="E469" s="184" t="s">
        <v>609</v>
      </c>
      <c r="F469" s="185" t="s">
        <v>610</v>
      </c>
      <c r="G469" s="186" t="s">
        <v>185</v>
      </c>
      <c r="H469" s="187">
        <v>125.45399999999999</v>
      </c>
      <c r="I469" s="188"/>
      <c r="J469" s="189">
        <f>ROUND(I469*H469,2)</f>
        <v>0</v>
      </c>
      <c r="K469" s="190"/>
      <c r="L469" s="39"/>
      <c r="M469" s="191" t="s">
        <v>1</v>
      </c>
      <c r="N469" s="192" t="s">
        <v>41</v>
      </c>
      <c r="O469" s="71"/>
      <c r="P469" s="193">
        <f>O469*H469</f>
        <v>0</v>
      </c>
      <c r="Q469" s="193">
        <v>7.5500000000000003E-3</v>
      </c>
      <c r="R469" s="193">
        <f>Q469*H469</f>
        <v>0.94717770000000001</v>
      </c>
      <c r="S469" s="193">
        <v>0</v>
      </c>
      <c r="T469" s="194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5" t="s">
        <v>235</v>
      </c>
      <c r="AT469" s="195" t="s">
        <v>137</v>
      </c>
      <c r="AU469" s="195" t="s">
        <v>86</v>
      </c>
      <c r="AY469" s="17" t="s">
        <v>135</v>
      </c>
      <c r="BE469" s="196">
        <f>IF(N469="základní",J469,0)</f>
        <v>0</v>
      </c>
      <c r="BF469" s="196">
        <f>IF(N469="snížená",J469,0)</f>
        <v>0</v>
      </c>
      <c r="BG469" s="196">
        <f>IF(N469="zákl. přenesená",J469,0)</f>
        <v>0</v>
      </c>
      <c r="BH469" s="196">
        <f>IF(N469="sníž. přenesená",J469,0)</f>
        <v>0</v>
      </c>
      <c r="BI469" s="196">
        <f>IF(N469="nulová",J469,0)</f>
        <v>0</v>
      </c>
      <c r="BJ469" s="17" t="s">
        <v>84</v>
      </c>
      <c r="BK469" s="196">
        <f>ROUND(I469*H469,2)</f>
        <v>0</v>
      </c>
      <c r="BL469" s="17" t="s">
        <v>235</v>
      </c>
      <c r="BM469" s="195" t="s">
        <v>611</v>
      </c>
    </row>
    <row r="470" spans="1:65" s="2" customFormat="1" ht="11.25">
      <c r="A470" s="34"/>
      <c r="B470" s="35"/>
      <c r="C470" s="36"/>
      <c r="D470" s="197" t="s">
        <v>143</v>
      </c>
      <c r="E470" s="36"/>
      <c r="F470" s="198" t="s">
        <v>612</v>
      </c>
      <c r="G470" s="36"/>
      <c r="H470" s="36"/>
      <c r="I470" s="199"/>
      <c r="J470" s="36"/>
      <c r="K470" s="36"/>
      <c r="L470" s="39"/>
      <c r="M470" s="200"/>
      <c r="N470" s="201"/>
      <c r="O470" s="71"/>
      <c r="P470" s="71"/>
      <c r="Q470" s="71"/>
      <c r="R470" s="71"/>
      <c r="S470" s="71"/>
      <c r="T470" s="72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143</v>
      </c>
      <c r="AU470" s="17" t="s">
        <v>86</v>
      </c>
    </row>
    <row r="471" spans="1:65" s="13" customFormat="1" ht="11.25">
      <c r="B471" s="202"/>
      <c r="C471" s="203"/>
      <c r="D471" s="197" t="s">
        <v>145</v>
      </c>
      <c r="E471" s="204" t="s">
        <v>1</v>
      </c>
      <c r="F471" s="205" t="s">
        <v>240</v>
      </c>
      <c r="G471" s="203"/>
      <c r="H471" s="204" t="s">
        <v>1</v>
      </c>
      <c r="I471" s="206"/>
      <c r="J471" s="203"/>
      <c r="K471" s="203"/>
      <c r="L471" s="207"/>
      <c r="M471" s="208"/>
      <c r="N471" s="209"/>
      <c r="O471" s="209"/>
      <c r="P471" s="209"/>
      <c r="Q471" s="209"/>
      <c r="R471" s="209"/>
      <c r="S471" s="209"/>
      <c r="T471" s="210"/>
      <c r="AT471" s="211" t="s">
        <v>145</v>
      </c>
      <c r="AU471" s="211" t="s">
        <v>86</v>
      </c>
      <c r="AV471" s="13" t="s">
        <v>84</v>
      </c>
      <c r="AW471" s="13" t="s">
        <v>32</v>
      </c>
      <c r="AX471" s="13" t="s">
        <v>76</v>
      </c>
      <c r="AY471" s="211" t="s">
        <v>135</v>
      </c>
    </row>
    <row r="472" spans="1:65" s="13" customFormat="1" ht="11.25">
      <c r="B472" s="202"/>
      <c r="C472" s="203"/>
      <c r="D472" s="197" t="s">
        <v>145</v>
      </c>
      <c r="E472" s="204" t="s">
        <v>1</v>
      </c>
      <c r="F472" s="205" t="s">
        <v>241</v>
      </c>
      <c r="G472" s="203"/>
      <c r="H472" s="204" t="s">
        <v>1</v>
      </c>
      <c r="I472" s="206"/>
      <c r="J472" s="203"/>
      <c r="K472" s="203"/>
      <c r="L472" s="207"/>
      <c r="M472" s="208"/>
      <c r="N472" s="209"/>
      <c r="O472" s="209"/>
      <c r="P472" s="209"/>
      <c r="Q472" s="209"/>
      <c r="R472" s="209"/>
      <c r="S472" s="209"/>
      <c r="T472" s="210"/>
      <c r="AT472" s="211" t="s">
        <v>145</v>
      </c>
      <c r="AU472" s="211" t="s">
        <v>86</v>
      </c>
      <c r="AV472" s="13" t="s">
        <v>84</v>
      </c>
      <c r="AW472" s="13" t="s">
        <v>32</v>
      </c>
      <c r="AX472" s="13" t="s">
        <v>76</v>
      </c>
      <c r="AY472" s="211" t="s">
        <v>135</v>
      </c>
    </row>
    <row r="473" spans="1:65" s="14" customFormat="1" ht="11.25">
      <c r="B473" s="212"/>
      <c r="C473" s="213"/>
      <c r="D473" s="197" t="s">
        <v>145</v>
      </c>
      <c r="E473" s="214" t="s">
        <v>1</v>
      </c>
      <c r="F473" s="215" t="s">
        <v>381</v>
      </c>
      <c r="G473" s="213"/>
      <c r="H473" s="216">
        <v>3.92</v>
      </c>
      <c r="I473" s="217"/>
      <c r="J473" s="213"/>
      <c r="K473" s="213"/>
      <c r="L473" s="218"/>
      <c r="M473" s="219"/>
      <c r="N473" s="220"/>
      <c r="O473" s="220"/>
      <c r="P473" s="220"/>
      <c r="Q473" s="220"/>
      <c r="R473" s="220"/>
      <c r="S473" s="220"/>
      <c r="T473" s="221"/>
      <c r="AT473" s="222" t="s">
        <v>145</v>
      </c>
      <c r="AU473" s="222" t="s">
        <v>86</v>
      </c>
      <c r="AV473" s="14" t="s">
        <v>86</v>
      </c>
      <c r="AW473" s="14" t="s">
        <v>32</v>
      </c>
      <c r="AX473" s="14" t="s">
        <v>76</v>
      </c>
      <c r="AY473" s="222" t="s">
        <v>135</v>
      </c>
    </row>
    <row r="474" spans="1:65" s="14" customFormat="1" ht="11.25">
      <c r="B474" s="212"/>
      <c r="C474" s="213"/>
      <c r="D474" s="197" t="s">
        <v>145</v>
      </c>
      <c r="E474" s="214" t="s">
        <v>1</v>
      </c>
      <c r="F474" s="215" t="s">
        <v>382</v>
      </c>
      <c r="G474" s="213"/>
      <c r="H474" s="216">
        <v>87.084000000000003</v>
      </c>
      <c r="I474" s="217"/>
      <c r="J474" s="213"/>
      <c r="K474" s="213"/>
      <c r="L474" s="218"/>
      <c r="M474" s="219"/>
      <c r="N474" s="220"/>
      <c r="O474" s="220"/>
      <c r="P474" s="220"/>
      <c r="Q474" s="220"/>
      <c r="R474" s="220"/>
      <c r="S474" s="220"/>
      <c r="T474" s="221"/>
      <c r="AT474" s="222" t="s">
        <v>145</v>
      </c>
      <c r="AU474" s="222" t="s">
        <v>86</v>
      </c>
      <c r="AV474" s="14" t="s">
        <v>86</v>
      </c>
      <c r="AW474" s="14" t="s">
        <v>32</v>
      </c>
      <c r="AX474" s="14" t="s">
        <v>76</v>
      </c>
      <c r="AY474" s="222" t="s">
        <v>135</v>
      </c>
    </row>
    <row r="475" spans="1:65" s="14" customFormat="1" ht="11.25">
      <c r="B475" s="212"/>
      <c r="C475" s="213"/>
      <c r="D475" s="197" t="s">
        <v>145</v>
      </c>
      <c r="E475" s="214" t="s">
        <v>1</v>
      </c>
      <c r="F475" s="215" t="s">
        <v>383</v>
      </c>
      <c r="G475" s="213"/>
      <c r="H475" s="216">
        <v>25.17</v>
      </c>
      <c r="I475" s="217"/>
      <c r="J475" s="213"/>
      <c r="K475" s="213"/>
      <c r="L475" s="218"/>
      <c r="M475" s="219"/>
      <c r="N475" s="220"/>
      <c r="O475" s="220"/>
      <c r="P475" s="220"/>
      <c r="Q475" s="220"/>
      <c r="R475" s="220"/>
      <c r="S475" s="220"/>
      <c r="T475" s="221"/>
      <c r="AT475" s="222" t="s">
        <v>145</v>
      </c>
      <c r="AU475" s="222" t="s">
        <v>86</v>
      </c>
      <c r="AV475" s="14" t="s">
        <v>86</v>
      </c>
      <c r="AW475" s="14" t="s">
        <v>32</v>
      </c>
      <c r="AX475" s="14" t="s">
        <v>76</v>
      </c>
      <c r="AY475" s="222" t="s">
        <v>135</v>
      </c>
    </row>
    <row r="476" spans="1:65" s="13" customFormat="1" ht="11.25">
      <c r="B476" s="202"/>
      <c r="C476" s="203"/>
      <c r="D476" s="197" t="s">
        <v>145</v>
      </c>
      <c r="E476" s="204" t="s">
        <v>1</v>
      </c>
      <c r="F476" s="205" t="s">
        <v>245</v>
      </c>
      <c r="G476" s="203"/>
      <c r="H476" s="204" t="s">
        <v>1</v>
      </c>
      <c r="I476" s="206"/>
      <c r="J476" s="203"/>
      <c r="K476" s="203"/>
      <c r="L476" s="207"/>
      <c r="M476" s="208"/>
      <c r="N476" s="209"/>
      <c r="O476" s="209"/>
      <c r="P476" s="209"/>
      <c r="Q476" s="209"/>
      <c r="R476" s="209"/>
      <c r="S476" s="209"/>
      <c r="T476" s="210"/>
      <c r="AT476" s="211" t="s">
        <v>145</v>
      </c>
      <c r="AU476" s="211" t="s">
        <v>86</v>
      </c>
      <c r="AV476" s="13" t="s">
        <v>84</v>
      </c>
      <c r="AW476" s="13" t="s">
        <v>32</v>
      </c>
      <c r="AX476" s="13" t="s">
        <v>76</v>
      </c>
      <c r="AY476" s="211" t="s">
        <v>135</v>
      </c>
    </row>
    <row r="477" spans="1:65" s="14" customFormat="1" ht="11.25">
      <c r="B477" s="212"/>
      <c r="C477" s="213"/>
      <c r="D477" s="197" t="s">
        <v>145</v>
      </c>
      <c r="E477" s="214" t="s">
        <v>1</v>
      </c>
      <c r="F477" s="215" t="s">
        <v>456</v>
      </c>
      <c r="G477" s="213"/>
      <c r="H477" s="216">
        <v>9.2799999999999994</v>
      </c>
      <c r="I477" s="217"/>
      <c r="J477" s="213"/>
      <c r="K477" s="213"/>
      <c r="L477" s="218"/>
      <c r="M477" s="219"/>
      <c r="N477" s="220"/>
      <c r="O477" s="220"/>
      <c r="P477" s="220"/>
      <c r="Q477" s="220"/>
      <c r="R477" s="220"/>
      <c r="S477" s="220"/>
      <c r="T477" s="221"/>
      <c r="AT477" s="222" t="s">
        <v>145</v>
      </c>
      <c r="AU477" s="222" t="s">
        <v>86</v>
      </c>
      <c r="AV477" s="14" t="s">
        <v>86</v>
      </c>
      <c r="AW477" s="14" t="s">
        <v>32</v>
      </c>
      <c r="AX477" s="14" t="s">
        <v>76</v>
      </c>
      <c r="AY477" s="222" t="s">
        <v>135</v>
      </c>
    </row>
    <row r="478" spans="1:65" s="15" customFormat="1" ht="11.25">
      <c r="B478" s="223"/>
      <c r="C478" s="224"/>
      <c r="D478" s="197" t="s">
        <v>145</v>
      </c>
      <c r="E478" s="225" t="s">
        <v>1</v>
      </c>
      <c r="F478" s="226" t="s">
        <v>148</v>
      </c>
      <c r="G478" s="224"/>
      <c r="H478" s="227">
        <v>125.45399999999999</v>
      </c>
      <c r="I478" s="228"/>
      <c r="J478" s="224"/>
      <c r="K478" s="224"/>
      <c r="L478" s="229"/>
      <c r="M478" s="230"/>
      <c r="N478" s="231"/>
      <c r="O478" s="231"/>
      <c r="P478" s="231"/>
      <c r="Q478" s="231"/>
      <c r="R478" s="231"/>
      <c r="S478" s="231"/>
      <c r="T478" s="232"/>
      <c r="AT478" s="233" t="s">
        <v>145</v>
      </c>
      <c r="AU478" s="233" t="s">
        <v>86</v>
      </c>
      <c r="AV478" s="15" t="s">
        <v>141</v>
      </c>
      <c r="AW478" s="15" t="s">
        <v>32</v>
      </c>
      <c r="AX478" s="15" t="s">
        <v>84</v>
      </c>
      <c r="AY478" s="233" t="s">
        <v>135</v>
      </c>
    </row>
    <row r="479" spans="1:65" s="2" customFormat="1" ht="16.5" customHeight="1">
      <c r="A479" s="34"/>
      <c r="B479" s="35"/>
      <c r="C479" s="234" t="s">
        <v>613</v>
      </c>
      <c r="D479" s="234" t="s">
        <v>175</v>
      </c>
      <c r="E479" s="235" t="s">
        <v>614</v>
      </c>
      <c r="F479" s="236" t="s">
        <v>615</v>
      </c>
      <c r="G479" s="237" t="s">
        <v>185</v>
      </c>
      <c r="H479" s="238">
        <v>150.54499999999999</v>
      </c>
      <c r="I479" s="239">
        <v>780</v>
      </c>
      <c r="J479" s="240">
        <f>ROUND(I479*H479,2)</f>
        <v>117425.1</v>
      </c>
      <c r="K479" s="241"/>
      <c r="L479" s="242"/>
      <c r="M479" s="243" t="s">
        <v>1</v>
      </c>
      <c r="N479" s="244" t="s">
        <v>41</v>
      </c>
      <c r="O479" s="71"/>
      <c r="P479" s="193">
        <f>O479*H479</f>
        <v>0</v>
      </c>
      <c r="Q479" s="193">
        <v>2.1999999999999995E-2</v>
      </c>
      <c r="R479" s="193">
        <f>Q479*H479</f>
        <v>3.3119899999999989</v>
      </c>
      <c r="S479" s="193">
        <v>0</v>
      </c>
      <c r="T479" s="194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5" t="s">
        <v>321</v>
      </c>
      <c r="AT479" s="195" t="s">
        <v>175</v>
      </c>
      <c r="AU479" s="195" t="s">
        <v>86</v>
      </c>
      <c r="AY479" s="17" t="s">
        <v>135</v>
      </c>
      <c r="BE479" s="196">
        <f>IF(N479="základní",J479,0)</f>
        <v>117425.1</v>
      </c>
      <c r="BF479" s="196">
        <f>IF(N479="snížená",J479,0)</f>
        <v>0</v>
      </c>
      <c r="BG479" s="196">
        <f>IF(N479="zákl. přenesená",J479,0)</f>
        <v>0</v>
      </c>
      <c r="BH479" s="196">
        <f>IF(N479="sníž. přenesená",J479,0)</f>
        <v>0</v>
      </c>
      <c r="BI479" s="196">
        <f>IF(N479="nulová",J479,0)</f>
        <v>0</v>
      </c>
      <c r="BJ479" s="17" t="s">
        <v>84</v>
      </c>
      <c r="BK479" s="196">
        <f>ROUND(I479*H479,2)</f>
        <v>117425.1</v>
      </c>
      <c r="BL479" s="17" t="s">
        <v>235</v>
      </c>
      <c r="BM479" s="195" t="s">
        <v>616</v>
      </c>
    </row>
    <row r="480" spans="1:65" s="2" customFormat="1" ht="11.25">
      <c r="A480" s="34"/>
      <c r="B480" s="35"/>
      <c r="C480" s="36"/>
      <c r="D480" s="197" t="s">
        <v>143</v>
      </c>
      <c r="E480" s="36"/>
      <c r="F480" s="198" t="s">
        <v>615</v>
      </c>
      <c r="G480" s="36"/>
      <c r="H480" s="36"/>
      <c r="I480" s="199"/>
      <c r="J480" s="36"/>
      <c r="K480" s="36"/>
      <c r="L480" s="39"/>
      <c r="M480" s="200"/>
      <c r="N480" s="201"/>
      <c r="O480" s="71"/>
      <c r="P480" s="71"/>
      <c r="Q480" s="71"/>
      <c r="R480" s="71"/>
      <c r="S480" s="71"/>
      <c r="T480" s="72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7" t="s">
        <v>143</v>
      </c>
      <c r="AU480" s="17" t="s">
        <v>86</v>
      </c>
    </row>
    <row r="481" spans="1:65" s="14" customFormat="1" ht="11.25">
      <c r="B481" s="212"/>
      <c r="C481" s="213"/>
      <c r="D481" s="197" t="s">
        <v>145</v>
      </c>
      <c r="E481" s="213"/>
      <c r="F481" s="215" t="s">
        <v>617</v>
      </c>
      <c r="G481" s="213"/>
      <c r="H481" s="216">
        <v>150.54499999999999</v>
      </c>
      <c r="I481" s="217"/>
      <c r="J481" s="213"/>
      <c r="K481" s="213"/>
      <c r="L481" s="218"/>
      <c r="M481" s="219"/>
      <c r="N481" s="220"/>
      <c r="O481" s="220"/>
      <c r="P481" s="220"/>
      <c r="Q481" s="220"/>
      <c r="R481" s="220"/>
      <c r="S481" s="220"/>
      <c r="T481" s="221"/>
      <c r="AT481" s="222" t="s">
        <v>145</v>
      </c>
      <c r="AU481" s="222" t="s">
        <v>86</v>
      </c>
      <c r="AV481" s="14" t="s">
        <v>86</v>
      </c>
      <c r="AW481" s="14" t="s">
        <v>4</v>
      </c>
      <c r="AX481" s="14" t="s">
        <v>84</v>
      </c>
      <c r="AY481" s="222" t="s">
        <v>135</v>
      </c>
    </row>
    <row r="482" spans="1:65" s="2" customFormat="1" ht="16.5" customHeight="1">
      <c r="A482" s="34"/>
      <c r="B482" s="35"/>
      <c r="C482" s="183" t="s">
        <v>618</v>
      </c>
      <c r="D482" s="183" t="s">
        <v>137</v>
      </c>
      <c r="E482" s="184" t="s">
        <v>619</v>
      </c>
      <c r="F482" s="185" t="s">
        <v>620</v>
      </c>
      <c r="G482" s="186" t="s">
        <v>476</v>
      </c>
      <c r="H482" s="245"/>
      <c r="I482" s="188"/>
      <c r="J482" s="189">
        <f>ROUND(I482*H482,2)</f>
        <v>0</v>
      </c>
      <c r="K482" s="190"/>
      <c r="L482" s="39"/>
      <c r="M482" s="191" t="s">
        <v>1</v>
      </c>
      <c r="N482" s="192" t="s">
        <v>41</v>
      </c>
      <c r="O482" s="71"/>
      <c r="P482" s="193">
        <f>O482*H482</f>
        <v>0</v>
      </c>
      <c r="Q482" s="193">
        <v>0</v>
      </c>
      <c r="R482" s="193">
        <f>Q482*H482</f>
        <v>0</v>
      </c>
      <c r="S482" s="193">
        <v>0</v>
      </c>
      <c r="T482" s="194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95" t="s">
        <v>235</v>
      </c>
      <c r="AT482" s="195" t="s">
        <v>137</v>
      </c>
      <c r="AU482" s="195" t="s">
        <v>86</v>
      </c>
      <c r="AY482" s="17" t="s">
        <v>135</v>
      </c>
      <c r="BE482" s="196">
        <f>IF(N482="základní",J482,0)</f>
        <v>0</v>
      </c>
      <c r="BF482" s="196">
        <f>IF(N482="snížená",J482,0)</f>
        <v>0</v>
      </c>
      <c r="BG482" s="196">
        <f>IF(N482="zákl. přenesená",J482,0)</f>
        <v>0</v>
      </c>
      <c r="BH482" s="196">
        <f>IF(N482="sníž. přenesená",J482,0)</f>
        <v>0</v>
      </c>
      <c r="BI482" s="196">
        <f>IF(N482="nulová",J482,0)</f>
        <v>0</v>
      </c>
      <c r="BJ482" s="17" t="s">
        <v>84</v>
      </c>
      <c r="BK482" s="196">
        <f>ROUND(I482*H482,2)</f>
        <v>0</v>
      </c>
      <c r="BL482" s="17" t="s">
        <v>235</v>
      </c>
      <c r="BM482" s="195" t="s">
        <v>621</v>
      </c>
    </row>
    <row r="483" spans="1:65" s="2" customFormat="1" ht="19.5">
      <c r="A483" s="34"/>
      <c r="B483" s="35"/>
      <c r="C483" s="36"/>
      <c r="D483" s="197" t="s">
        <v>143</v>
      </c>
      <c r="E483" s="36"/>
      <c r="F483" s="198" t="s">
        <v>622</v>
      </c>
      <c r="G483" s="36"/>
      <c r="H483" s="36"/>
      <c r="I483" s="199"/>
      <c r="J483" s="36"/>
      <c r="K483" s="36"/>
      <c r="L483" s="39"/>
      <c r="M483" s="200"/>
      <c r="N483" s="201"/>
      <c r="O483" s="71"/>
      <c r="P483" s="71"/>
      <c r="Q483" s="71"/>
      <c r="R483" s="71"/>
      <c r="S483" s="71"/>
      <c r="T483" s="72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7" t="s">
        <v>143</v>
      </c>
      <c r="AU483" s="17" t="s">
        <v>86</v>
      </c>
    </row>
    <row r="484" spans="1:65" s="12" customFormat="1" ht="22.9" customHeight="1">
      <c r="B484" s="167"/>
      <c r="C484" s="168"/>
      <c r="D484" s="169" t="s">
        <v>75</v>
      </c>
      <c r="E484" s="181" t="s">
        <v>623</v>
      </c>
      <c r="F484" s="181" t="s">
        <v>624</v>
      </c>
      <c r="G484" s="168"/>
      <c r="H484" s="168"/>
      <c r="I484" s="171"/>
      <c r="J484" s="182">
        <f>BK484</f>
        <v>0</v>
      </c>
      <c r="K484" s="168"/>
      <c r="L484" s="173"/>
      <c r="M484" s="174"/>
      <c r="N484" s="175"/>
      <c r="O484" s="175"/>
      <c r="P484" s="176">
        <f>SUM(P485:P536)</f>
        <v>0</v>
      </c>
      <c r="Q484" s="175"/>
      <c r="R484" s="176">
        <f>SUM(R485:R536)</f>
        <v>0.45311424</v>
      </c>
      <c r="S484" s="175"/>
      <c r="T484" s="177">
        <f>SUM(T485:T536)</f>
        <v>0.12227400000000001</v>
      </c>
      <c r="AR484" s="178" t="s">
        <v>86</v>
      </c>
      <c r="AT484" s="179" t="s">
        <v>75</v>
      </c>
      <c r="AU484" s="179" t="s">
        <v>84</v>
      </c>
      <c r="AY484" s="178" t="s">
        <v>135</v>
      </c>
      <c r="BK484" s="180">
        <f>SUM(BK485:BK536)</f>
        <v>0</v>
      </c>
    </row>
    <row r="485" spans="1:65" s="2" customFormat="1" ht="16.5" customHeight="1">
      <c r="A485" s="34"/>
      <c r="B485" s="35"/>
      <c r="C485" s="183" t="s">
        <v>625</v>
      </c>
      <c r="D485" s="183" t="s">
        <v>137</v>
      </c>
      <c r="E485" s="184" t="s">
        <v>626</v>
      </c>
      <c r="F485" s="185" t="s">
        <v>627</v>
      </c>
      <c r="G485" s="186" t="s">
        <v>185</v>
      </c>
      <c r="H485" s="187">
        <v>40.758000000000003</v>
      </c>
      <c r="I485" s="188"/>
      <c r="J485" s="189">
        <f>ROUND(I485*H485,2)</f>
        <v>0</v>
      </c>
      <c r="K485" s="190"/>
      <c r="L485" s="39"/>
      <c r="M485" s="191" t="s">
        <v>1</v>
      </c>
      <c r="N485" s="192" t="s">
        <v>41</v>
      </c>
      <c r="O485" s="71"/>
      <c r="P485" s="193">
        <f>O485*H485</f>
        <v>0</v>
      </c>
      <c r="Q485" s="193">
        <v>0</v>
      </c>
      <c r="R485" s="193">
        <f>Q485*H485</f>
        <v>0</v>
      </c>
      <c r="S485" s="193">
        <v>0</v>
      </c>
      <c r="T485" s="194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5" t="s">
        <v>141</v>
      </c>
      <c r="AT485" s="195" t="s">
        <v>137</v>
      </c>
      <c r="AU485" s="195" t="s">
        <v>86</v>
      </c>
      <c r="AY485" s="17" t="s">
        <v>135</v>
      </c>
      <c r="BE485" s="196">
        <f>IF(N485="základní",J485,0)</f>
        <v>0</v>
      </c>
      <c r="BF485" s="196">
        <f>IF(N485="snížená",J485,0)</f>
        <v>0</v>
      </c>
      <c r="BG485" s="196">
        <f>IF(N485="zákl. přenesená",J485,0)</f>
        <v>0</v>
      </c>
      <c r="BH485" s="196">
        <f>IF(N485="sníž. přenesená",J485,0)</f>
        <v>0</v>
      </c>
      <c r="BI485" s="196">
        <f>IF(N485="nulová",J485,0)</f>
        <v>0</v>
      </c>
      <c r="BJ485" s="17" t="s">
        <v>84</v>
      </c>
      <c r="BK485" s="196">
        <f>ROUND(I485*H485,2)</f>
        <v>0</v>
      </c>
      <c r="BL485" s="17" t="s">
        <v>141</v>
      </c>
      <c r="BM485" s="195" t="s">
        <v>628</v>
      </c>
    </row>
    <row r="486" spans="1:65" s="2" customFormat="1" ht="11.25">
      <c r="A486" s="34"/>
      <c r="B486" s="35"/>
      <c r="C486" s="36"/>
      <c r="D486" s="197" t="s">
        <v>143</v>
      </c>
      <c r="E486" s="36"/>
      <c r="F486" s="198" t="s">
        <v>629</v>
      </c>
      <c r="G486" s="36"/>
      <c r="H486" s="36"/>
      <c r="I486" s="199"/>
      <c r="J486" s="36"/>
      <c r="K486" s="36"/>
      <c r="L486" s="39"/>
      <c r="M486" s="200"/>
      <c r="N486" s="201"/>
      <c r="O486" s="71"/>
      <c r="P486" s="71"/>
      <c r="Q486" s="71"/>
      <c r="R486" s="71"/>
      <c r="S486" s="71"/>
      <c r="T486" s="72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7" t="s">
        <v>143</v>
      </c>
      <c r="AU486" s="17" t="s">
        <v>86</v>
      </c>
    </row>
    <row r="487" spans="1:65" s="13" customFormat="1" ht="11.25">
      <c r="B487" s="202"/>
      <c r="C487" s="203"/>
      <c r="D487" s="197" t="s">
        <v>145</v>
      </c>
      <c r="E487" s="204" t="s">
        <v>1</v>
      </c>
      <c r="F487" s="205" t="s">
        <v>240</v>
      </c>
      <c r="G487" s="203"/>
      <c r="H487" s="204" t="s">
        <v>1</v>
      </c>
      <c r="I487" s="206"/>
      <c r="J487" s="203"/>
      <c r="K487" s="203"/>
      <c r="L487" s="207"/>
      <c r="M487" s="208"/>
      <c r="N487" s="209"/>
      <c r="O487" s="209"/>
      <c r="P487" s="209"/>
      <c r="Q487" s="209"/>
      <c r="R487" s="209"/>
      <c r="S487" s="209"/>
      <c r="T487" s="210"/>
      <c r="AT487" s="211" t="s">
        <v>145</v>
      </c>
      <c r="AU487" s="211" t="s">
        <v>86</v>
      </c>
      <c r="AV487" s="13" t="s">
        <v>84</v>
      </c>
      <c r="AW487" s="13" t="s">
        <v>32</v>
      </c>
      <c r="AX487" s="13" t="s">
        <v>76</v>
      </c>
      <c r="AY487" s="211" t="s">
        <v>135</v>
      </c>
    </row>
    <row r="488" spans="1:65" s="13" customFormat="1" ht="11.25">
      <c r="B488" s="202"/>
      <c r="C488" s="203"/>
      <c r="D488" s="197" t="s">
        <v>145</v>
      </c>
      <c r="E488" s="204" t="s">
        <v>1</v>
      </c>
      <c r="F488" s="205" t="s">
        <v>245</v>
      </c>
      <c r="G488" s="203"/>
      <c r="H488" s="204" t="s">
        <v>1</v>
      </c>
      <c r="I488" s="206"/>
      <c r="J488" s="203"/>
      <c r="K488" s="203"/>
      <c r="L488" s="207"/>
      <c r="M488" s="208"/>
      <c r="N488" s="209"/>
      <c r="O488" s="209"/>
      <c r="P488" s="209"/>
      <c r="Q488" s="209"/>
      <c r="R488" s="209"/>
      <c r="S488" s="209"/>
      <c r="T488" s="210"/>
      <c r="AT488" s="211" t="s">
        <v>145</v>
      </c>
      <c r="AU488" s="211" t="s">
        <v>86</v>
      </c>
      <c r="AV488" s="13" t="s">
        <v>84</v>
      </c>
      <c r="AW488" s="13" t="s">
        <v>32</v>
      </c>
      <c r="AX488" s="13" t="s">
        <v>76</v>
      </c>
      <c r="AY488" s="211" t="s">
        <v>135</v>
      </c>
    </row>
    <row r="489" spans="1:65" s="14" customFormat="1" ht="11.25">
      <c r="B489" s="212"/>
      <c r="C489" s="213"/>
      <c r="D489" s="197" t="s">
        <v>145</v>
      </c>
      <c r="E489" s="214" t="s">
        <v>1</v>
      </c>
      <c r="F489" s="215" t="s">
        <v>630</v>
      </c>
      <c r="G489" s="213"/>
      <c r="H489" s="216">
        <v>40.758000000000003</v>
      </c>
      <c r="I489" s="217"/>
      <c r="J489" s="213"/>
      <c r="K489" s="213"/>
      <c r="L489" s="218"/>
      <c r="M489" s="219"/>
      <c r="N489" s="220"/>
      <c r="O489" s="220"/>
      <c r="P489" s="220"/>
      <c r="Q489" s="220"/>
      <c r="R489" s="220"/>
      <c r="S489" s="220"/>
      <c r="T489" s="221"/>
      <c r="AT489" s="222" t="s">
        <v>145</v>
      </c>
      <c r="AU489" s="222" t="s">
        <v>86</v>
      </c>
      <c r="AV489" s="14" t="s">
        <v>86</v>
      </c>
      <c r="AW489" s="14" t="s">
        <v>32</v>
      </c>
      <c r="AX489" s="14" t="s">
        <v>76</v>
      </c>
      <c r="AY489" s="222" t="s">
        <v>135</v>
      </c>
    </row>
    <row r="490" spans="1:65" s="15" customFormat="1" ht="11.25">
      <c r="B490" s="223"/>
      <c r="C490" s="224"/>
      <c r="D490" s="197" t="s">
        <v>145</v>
      </c>
      <c r="E490" s="225" t="s">
        <v>1</v>
      </c>
      <c r="F490" s="226" t="s">
        <v>148</v>
      </c>
      <c r="G490" s="224"/>
      <c r="H490" s="227">
        <v>40.758000000000003</v>
      </c>
      <c r="I490" s="228"/>
      <c r="J490" s="224"/>
      <c r="K490" s="224"/>
      <c r="L490" s="229"/>
      <c r="M490" s="230"/>
      <c r="N490" s="231"/>
      <c r="O490" s="231"/>
      <c r="P490" s="231"/>
      <c r="Q490" s="231"/>
      <c r="R490" s="231"/>
      <c r="S490" s="231"/>
      <c r="T490" s="232"/>
      <c r="AT490" s="233" t="s">
        <v>145</v>
      </c>
      <c r="AU490" s="233" t="s">
        <v>86</v>
      </c>
      <c r="AV490" s="15" t="s">
        <v>141</v>
      </c>
      <c r="AW490" s="15" t="s">
        <v>32</v>
      </c>
      <c r="AX490" s="15" t="s">
        <v>84</v>
      </c>
      <c r="AY490" s="233" t="s">
        <v>135</v>
      </c>
    </row>
    <row r="491" spans="1:65" s="2" customFormat="1" ht="16.5" customHeight="1">
      <c r="A491" s="34"/>
      <c r="B491" s="35"/>
      <c r="C491" s="183" t="s">
        <v>631</v>
      </c>
      <c r="D491" s="183" t="s">
        <v>137</v>
      </c>
      <c r="E491" s="184" t="s">
        <v>632</v>
      </c>
      <c r="F491" s="185" t="s">
        <v>633</v>
      </c>
      <c r="G491" s="186" t="s">
        <v>185</v>
      </c>
      <c r="H491" s="187">
        <v>40.758000000000003</v>
      </c>
      <c r="I491" s="188"/>
      <c r="J491" s="189">
        <f>ROUND(I491*H491,2)</f>
        <v>0</v>
      </c>
      <c r="K491" s="190"/>
      <c r="L491" s="39"/>
      <c r="M491" s="191" t="s">
        <v>1</v>
      </c>
      <c r="N491" s="192" t="s">
        <v>41</v>
      </c>
      <c r="O491" s="71"/>
      <c r="P491" s="193">
        <f>O491*H491</f>
        <v>0</v>
      </c>
      <c r="Q491" s="193">
        <v>3.0000000000000001E-5</v>
      </c>
      <c r="R491" s="193">
        <f>Q491*H491</f>
        <v>1.2227400000000002E-3</v>
      </c>
      <c r="S491" s="193">
        <v>0</v>
      </c>
      <c r="T491" s="194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5" t="s">
        <v>235</v>
      </c>
      <c r="AT491" s="195" t="s">
        <v>137</v>
      </c>
      <c r="AU491" s="195" t="s">
        <v>86</v>
      </c>
      <c r="AY491" s="17" t="s">
        <v>135</v>
      </c>
      <c r="BE491" s="196">
        <f>IF(N491="základní",J491,0)</f>
        <v>0</v>
      </c>
      <c r="BF491" s="196">
        <f>IF(N491="snížená",J491,0)</f>
        <v>0</v>
      </c>
      <c r="BG491" s="196">
        <f>IF(N491="zákl. přenesená",J491,0)</f>
        <v>0</v>
      </c>
      <c r="BH491" s="196">
        <f>IF(N491="sníž. přenesená",J491,0)</f>
        <v>0</v>
      </c>
      <c r="BI491" s="196">
        <f>IF(N491="nulová",J491,0)</f>
        <v>0</v>
      </c>
      <c r="BJ491" s="17" t="s">
        <v>84</v>
      </c>
      <c r="BK491" s="196">
        <f>ROUND(I491*H491,2)</f>
        <v>0</v>
      </c>
      <c r="BL491" s="17" t="s">
        <v>235</v>
      </c>
      <c r="BM491" s="195" t="s">
        <v>634</v>
      </c>
    </row>
    <row r="492" spans="1:65" s="2" customFormat="1" ht="11.25">
      <c r="A492" s="34"/>
      <c r="B492" s="35"/>
      <c r="C492" s="36"/>
      <c r="D492" s="197" t="s">
        <v>143</v>
      </c>
      <c r="E492" s="36"/>
      <c r="F492" s="198" t="s">
        <v>635</v>
      </c>
      <c r="G492" s="36"/>
      <c r="H492" s="36"/>
      <c r="I492" s="199"/>
      <c r="J492" s="36"/>
      <c r="K492" s="36"/>
      <c r="L492" s="39"/>
      <c r="M492" s="200"/>
      <c r="N492" s="201"/>
      <c r="O492" s="71"/>
      <c r="P492" s="71"/>
      <c r="Q492" s="71"/>
      <c r="R492" s="71"/>
      <c r="S492" s="71"/>
      <c r="T492" s="72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7" t="s">
        <v>143</v>
      </c>
      <c r="AU492" s="17" t="s">
        <v>86</v>
      </c>
    </row>
    <row r="493" spans="1:65" s="13" customFormat="1" ht="11.25">
      <c r="B493" s="202"/>
      <c r="C493" s="203"/>
      <c r="D493" s="197" t="s">
        <v>145</v>
      </c>
      <c r="E493" s="204" t="s">
        <v>1</v>
      </c>
      <c r="F493" s="205" t="s">
        <v>240</v>
      </c>
      <c r="G493" s="203"/>
      <c r="H493" s="204" t="s">
        <v>1</v>
      </c>
      <c r="I493" s="206"/>
      <c r="J493" s="203"/>
      <c r="K493" s="203"/>
      <c r="L493" s="207"/>
      <c r="M493" s="208"/>
      <c r="N493" s="209"/>
      <c r="O493" s="209"/>
      <c r="P493" s="209"/>
      <c r="Q493" s="209"/>
      <c r="R493" s="209"/>
      <c r="S493" s="209"/>
      <c r="T493" s="210"/>
      <c r="AT493" s="211" t="s">
        <v>145</v>
      </c>
      <c r="AU493" s="211" t="s">
        <v>86</v>
      </c>
      <c r="AV493" s="13" t="s">
        <v>84</v>
      </c>
      <c r="AW493" s="13" t="s">
        <v>32</v>
      </c>
      <c r="AX493" s="13" t="s">
        <v>76</v>
      </c>
      <c r="AY493" s="211" t="s">
        <v>135</v>
      </c>
    </row>
    <row r="494" spans="1:65" s="13" customFormat="1" ht="11.25">
      <c r="B494" s="202"/>
      <c r="C494" s="203"/>
      <c r="D494" s="197" t="s">
        <v>145</v>
      </c>
      <c r="E494" s="204" t="s">
        <v>1</v>
      </c>
      <c r="F494" s="205" t="s">
        <v>245</v>
      </c>
      <c r="G494" s="203"/>
      <c r="H494" s="204" t="s">
        <v>1</v>
      </c>
      <c r="I494" s="206"/>
      <c r="J494" s="203"/>
      <c r="K494" s="203"/>
      <c r="L494" s="207"/>
      <c r="M494" s="208"/>
      <c r="N494" s="209"/>
      <c r="O494" s="209"/>
      <c r="P494" s="209"/>
      <c r="Q494" s="209"/>
      <c r="R494" s="209"/>
      <c r="S494" s="209"/>
      <c r="T494" s="210"/>
      <c r="AT494" s="211" t="s">
        <v>145</v>
      </c>
      <c r="AU494" s="211" t="s">
        <v>86</v>
      </c>
      <c r="AV494" s="13" t="s">
        <v>84</v>
      </c>
      <c r="AW494" s="13" t="s">
        <v>32</v>
      </c>
      <c r="AX494" s="13" t="s">
        <v>76</v>
      </c>
      <c r="AY494" s="211" t="s">
        <v>135</v>
      </c>
    </row>
    <row r="495" spans="1:65" s="14" customFormat="1" ht="11.25">
      <c r="B495" s="212"/>
      <c r="C495" s="213"/>
      <c r="D495" s="197" t="s">
        <v>145</v>
      </c>
      <c r="E495" s="214" t="s">
        <v>1</v>
      </c>
      <c r="F495" s="215" t="s">
        <v>630</v>
      </c>
      <c r="G495" s="213"/>
      <c r="H495" s="216">
        <v>40.758000000000003</v>
      </c>
      <c r="I495" s="217"/>
      <c r="J495" s="213"/>
      <c r="K495" s="213"/>
      <c r="L495" s="218"/>
      <c r="M495" s="219"/>
      <c r="N495" s="220"/>
      <c r="O495" s="220"/>
      <c r="P495" s="220"/>
      <c r="Q495" s="220"/>
      <c r="R495" s="220"/>
      <c r="S495" s="220"/>
      <c r="T495" s="221"/>
      <c r="AT495" s="222" t="s">
        <v>145</v>
      </c>
      <c r="AU495" s="222" t="s">
        <v>86</v>
      </c>
      <c r="AV495" s="14" t="s">
        <v>86</v>
      </c>
      <c r="AW495" s="14" t="s">
        <v>32</v>
      </c>
      <c r="AX495" s="14" t="s">
        <v>76</v>
      </c>
      <c r="AY495" s="222" t="s">
        <v>135</v>
      </c>
    </row>
    <row r="496" spans="1:65" s="15" customFormat="1" ht="11.25">
      <c r="B496" s="223"/>
      <c r="C496" s="224"/>
      <c r="D496" s="197" t="s">
        <v>145</v>
      </c>
      <c r="E496" s="225" t="s">
        <v>1</v>
      </c>
      <c r="F496" s="226" t="s">
        <v>148</v>
      </c>
      <c r="G496" s="224"/>
      <c r="H496" s="227">
        <v>40.758000000000003</v>
      </c>
      <c r="I496" s="228"/>
      <c r="J496" s="224"/>
      <c r="K496" s="224"/>
      <c r="L496" s="229"/>
      <c r="M496" s="230"/>
      <c r="N496" s="231"/>
      <c r="O496" s="231"/>
      <c r="P496" s="231"/>
      <c r="Q496" s="231"/>
      <c r="R496" s="231"/>
      <c r="S496" s="231"/>
      <c r="T496" s="232"/>
      <c r="AT496" s="233" t="s">
        <v>145</v>
      </c>
      <c r="AU496" s="233" t="s">
        <v>86</v>
      </c>
      <c r="AV496" s="15" t="s">
        <v>141</v>
      </c>
      <c r="AW496" s="15" t="s">
        <v>32</v>
      </c>
      <c r="AX496" s="15" t="s">
        <v>84</v>
      </c>
      <c r="AY496" s="233" t="s">
        <v>135</v>
      </c>
    </row>
    <row r="497" spans="1:65" s="2" customFormat="1" ht="21.75" customHeight="1">
      <c r="A497" s="34"/>
      <c r="B497" s="35"/>
      <c r="C497" s="183" t="s">
        <v>636</v>
      </c>
      <c r="D497" s="183" t="s">
        <v>137</v>
      </c>
      <c r="E497" s="184" t="s">
        <v>637</v>
      </c>
      <c r="F497" s="185" t="s">
        <v>638</v>
      </c>
      <c r="G497" s="186" t="s">
        <v>185</v>
      </c>
      <c r="H497" s="187">
        <v>40.758000000000003</v>
      </c>
      <c r="I497" s="188"/>
      <c r="J497" s="189">
        <f>ROUND(I497*H497,2)</f>
        <v>0</v>
      </c>
      <c r="K497" s="190"/>
      <c r="L497" s="39"/>
      <c r="M497" s="191" t="s">
        <v>1</v>
      </c>
      <c r="N497" s="192" t="s">
        <v>41</v>
      </c>
      <c r="O497" s="71"/>
      <c r="P497" s="193">
        <f>O497*H497</f>
        <v>0</v>
      </c>
      <c r="Q497" s="193">
        <v>7.5799999999999999E-3</v>
      </c>
      <c r="R497" s="193">
        <f>Q497*H497</f>
        <v>0.30894564000000002</v>
      </c>
      <c r="S497" s="193">
        <v>0</v>
      </c>
      <c r="T497" s="194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5" t="s">
        <v>235</v>
      </c>
      <c r="AT497" s="195" t="s">
        <v>137</v>
      </c>
      <c r="AU497" s="195" t="s">
        <v>86</v>
      </c>
      <c r="AY497" s="17" t="s">
        <v>135</v>
      </c>
      <c r="BE497" s="196">
        <f>IF(N497="základní",J497,0)</f>
        <v>0</v>
      </c>
      <c r="BF497" s="196">
        <f>IF(N497="snížená",J497,0)</f>
        <v>0</v>
      </c>
      <c r="BG497" s="196">
        <f>IF(N497="zákl. přenesená",J497,0)</f>
        <v>0</v>
      </c>
      <c r="BH497" s="196">
        <f>IF(N497="sníž. přenesená",J497,0)</f>
        <v>0</v>
      </c>
      <c r="BI497" s="196">
        <f>IF(N497="nulová",J497,0)</f>
        <v>0</v>
      </c>
      <c r="BJ497" s="17" t="s">
        <v>84</v>
      </c>
      <c r="BK497" s="196">
        <f>ROUND(I497*H497,2)</f>
        <v>0</v>
      </c>
      <c r="BL497" s="17" t="s">
        <v>235</v>
      </c>
      <c r="BM497" s="195" t="s">
        <v>639</v>
      </c>
    </row>
    <row r="498" spans="1:65" s="2" customFormat="1" ht="11.25">
      <c r="A498" s="34"/>
      <c r="B498" s="35"/>
      <c r="C498" s="36"/>
      <c r="D498" s="197" t="s">
        <v>143</v>
      </c>
      <c r="E498" s="36"/>
      <c r="F498" s="198" t="s">
        <v>640</v>
      </c>
      <c r="G498" s="36"/>
      <c r="H498" s="36"/>
      <c r="I498" s="199"/>
      <c r="J498" s="36"/>
      <c r="K498" s="36"/>
      <c r="L498" s="39"/>
      <c r="M498" s="200"/>
      <c r="N498" s="201"/>
      <c r="O498" s="71"/>
      <c r="P498" s="71"/>
      <c r="Q498" s="71"/>
      <c r="R498" s="71"/>
      <c r="S498" s="71"/>
      <c r="T498" s="72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7" t="s">
        <v>143</v>
      </c>
      <c r="AU498" s="17" t="s">
        <v>86</v>
      </c>
    </row>
    <row r="499" spans="1:65" s="13" customFormat="1" ht="11.25">
      <c r="B499" s="202"/>
      <c r="C499" s="203"/>
      <c r="D499" s="197" t="s">
        <v>145</v>
      </c>
      <c r="E499" s="204" t="s">
        <v>1</v>
      </c>
      <c r="F499" s="205" t="s">
        <v>240</v>
      </c>
      <c r="G499" s="203"/>
      <c r="H499" s="204" t="s">
        <v>1</v>
      </c>
      <c r="I499" s="206"/>
      <c r="J499" s="203"/>
      <c r="K499" s="203"/>
      <c r="L499" s="207"/>
      <c r="M499" s="208"/>
      <c r="N499" s="209"/>
      <c r="O499" s="209"/>
      <c r="P499" s="209"/>
      <c r="Q499" s="209"/>
      <c r="R499" s="209"/>
      <c r="S499" s="209"/>
      <c r="T499" s="210"/>
      <c r="AT499" s="211" t="s">
        <v>145</v>
      </c>
      <c r="AU499" s="211" t="s">
        <v>86</v>
      </c>
      <c r="AV499" s="13" t="s">
        <v>84</v>
      </c>
      <c r="AW499" s="13" t="s">
        <v>32</v>
      </c>
      <c r="AX499" s="13" t="s">
        <v>76</v>
      </c>
      <c r="AY499" s="211" t="s">
        <v>135</v>
      </c>
    </row>
    <row r="500" spans="1:65" s="13" customFormat="1" ht="11.25">
      <c r="B500" s="202"/>
      <c r="C500" s="203"/>
      <c r="D500" s="197" t="s">
        <v>145</v>
      </c>
      <c r="E500" s="204" t="s">
        <v>1</v>
      </c>
      <c r="F500" s="205" t="s">
        <v>245</v>
      </c>
      <c r="G500" s="203"/>
      <c r="H500" s="204" t="s">
        <v>1</v>
      </c>
      <c r="I500" s="206"/>
      <c r="J500" s="203"/>
      <c r="K500" s="203"/>
      <c r="L500" s="207"/>
      <c r="M500" s="208"/>
      <c r="N500" s="209"/>
      <c r="O500" s="209"/>
      <c r="P500" s="209"/>
      <c r="Q500" s="209"/>
      <c r="R500" s="209"/>
      <c r="S500" s="209"/>
      <c r="T500" s="210"/>
      <c r="AT500" s="211" t="s">
        <v>145</v>
      </c>
      <c r="AU500" s="211" t="s">
        <v>86</v>
      </c>
      <c r="AV500" s="13" t="s">
        <v>84</v>
      </c>
      <c r="AW500" s="13" t="s">
        <v>32</v>
      </c>
      <c r="AX500" s="13" t="s">
        <v>76</v>
      </c>
      <c r="AY500" s="211" t="s">
        <v>135</v>
      </c>
    </row>
    <row r="501" spans="1:65" s="14" customFormat="1" ht="11.25">
      <c r="B501" s="212"/>
      <c r="C501" s="213"/>
      <c r="D501" s="197" t="s">
        <v>145</v>
      </c>
      <c r="E501" s="214" t="s">
        <v>1</v>
      </c>
      <c r="F501" s="215" t="s">
        <v>630</v>
      </c>
      <c r="G501" s="213"/>
      <c r="H501" s="216">
        <v>40.758000000000003</v>
      </c>
      <c r="I501" s="217"/>
      <c r="J501" s="213"/>
      <c r="K501" s="213"/>
      <c r="L501" s="218"/>
      <c r="M501" s="219"/>
      <c r="N501" s="220"/>
      <c r="O501" s="220"/>
      <c r="P501" s="220"/>
      <c r="Q501" s="220"/>
      <c r="R501" s="220"/>
      <c r="S501" s="220"/>
      <c r="T501" s="221"/>
      <c r="AT501" s="222" t="s">
        <v>145</v>
      </c>
      <c r="AU501" s="222" t="s">
        <v>86</v>
      </c>
      <c r="AV501" s="14" t="s">
        <v>86</v>
      </c>
      <c r="AW501" s="14" t="s">
        <v>32</v>
      </c>
      <c r="AX501" s="14" t="s">
        <v>76</v>
      </c>
      <c r="AY501" s="222" t="s">
        <v>135</v>
      </c>
    </row>
    <row r="502" spans="1:65" s="15" customFormat="1" ht="11.25">
      <c r="B502" s="223"/>
      <c r="C502" s="224"/>
      <c r="D502" s="197" t="s">
        <v>145</v>
      </c>
      <c r="E502" s="225" t="s">
        <v>1</v>
      </c>
      <c r="F502" s="226" t="s">
        <v>148</v>
      </c>
      <c r="G502" s="224"/>
      <c r="H502" s="227">
        <v>40.758000000000003</v>
      </c>
      <c r="I502" s="228"/>
      <c r="J502" s="224"/>
      <c r="K502" s="224"/>
      <c r="L502" s="229"/>
      <c r="M502" s="230"/>
      <c r="N502" s="231"/>
      <c r="O502" s="231"/>
      <c r="P502" s="231"/>
      <c r="Q502" s="231"/>
      <c r="R502" s="231"/>
      <c r="S502" s="231"/>
      <c r="T502" s="232"/>
      <c r="AT502" s="233" t="s">
        <v>145</v>
      </c>
      <c r="AU502" s="233" t="s">
        <v>86</v>
      </c>
      <c r="AV502" s="15" t="s">
        <v>141</v>
      </c>
      <c r="AW502" s="15" t="s">
        <v>32</v>
      </c>
      <c r="AX502" s="15" t="s">
        <v>84</v>
      </c>
      <c r="AY502" s="233" t="s">
        <v>135</v>
      </c>
    </row>
    <row r="503" spans="1:65" s="2" customFormat="1" ht="16.5" customHeight="1">
      <c r="A503" s="34"/>
      <c r="B503" s="35"/>
      <c r="C503" s="183" t="s">
        <v>641</v>
      </c>
      <c r="D503" s="183" t="s">
        <v>137</v>
      </c>
      <c r="E503" s="184" t="s">
        <v>642</v>
      </c>
      <c r="F503" s="185" t="s">
        <v>643</v>
      </c>
      <c r="G503" s="186" t="s">
        <v>185</v>
      </c>
      <c r="H503" s="187">
        <v>40.758000000000003</v>
      </c>
      <c r="I503" s="188"/>
      <c r="J503" s="189">
        <f>ROUND(I503*H503,2)</f>
        <v>0</v>
      </c>
      <c r="K503" s="190"/>
      <c r="L503" s="39"/>
      <c r="M503" s="191" t="s">
        <v>1</v>
      </c>
      <c r="N503" s="192" t="s">
        <v>41</v>
      </c>
      <c r="O503" s="71"/>
      <c r="P503" s="193">
        <f>O503*H503</f>
        <v>0</v>
      </c>
      <c r="Q503" s="193">
        <v>0</v>
      </c>
      <c r="R503" s="193">
        <f>Q503*H503</f>
        <v>0</v>
      </c>
      <c r="S503" s="193">
        <v>3.0000000000000001E-3</v>
      </c>
      <c r="T503" s="194">
        <f>S503*H503</f>
        <v>0.12227400000000001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95" t="s">
        <v>235</v>
      </c>
      <c r="AT503" s="195" t="s">
        <v>137</v>
      </c>
      <c r="AU503" s="195" t="s">
        <v>86</v>
      </c>
      <c r="AY503" s="17" t="s">
        <v>135</v>
      </c>
      <c r="BE503" s="196">
        <f>IF(N503="základní",J503,0)</f>
        <v>0</v>
      </c>
      <c r="BF503" s="196">
        <f>IF(N503="snížená",J503,0)</f>
        <v>0</v>
      </c>
      <c r="BG503" s="196">
        <f>IF(N503="zákl. přenesená",J503,0)</f>
        <v>0</v>
      </c>
      <c r="BH503" s="196">
        <f>IF(N503="sníž. přenesená",J503,0)</f>
        <v>0</v>
      </c>
      <c r="BI503" s="196">
        <f>IF(N503="nulová",J503,0)</f>
        <v>0</v>
      </c>
      <c r="BJ503" s="17" t="s">
        <v>84</v>
      </c>
      <c r="BK503" s="196">
        <f>ROUND(I503*H503,2)</f>
        <v>0</v>
      </c>
      <c r="BL503" s="17" t="s">
        <v>235</v>
      </c>
      <c r="BM503" s="195" t="s">
        <v>644</v>
      </c>
    </row>
    <row r="504" spans="1:65" s="2" customFormat="1" ht="11.25">
      <c r="A504" s="34"/>
      <c r="B504" s="35"/>
      <c r="C504" s="36"/>
      <c r="D504" s="197" t="s">
        <v>143</v>
      </c>
      <c r="E504" s="36"/>
      <c r="F504" s="198" t="s">
        <v>645</v>
      </c>
      <c r="G504" s="36"/>
      <c r="H504" s="36"/>
      <c r="I504" s="199"/>
      <c r="J504" s="36"/>
      <c r="K504" s="36"/>
      <c r="L504" s="39"/>
      <c r="M504" s="200"/>
      <c r="N504" s="201"/>
      <c r="O504" s="71"/>
      <c r="P504" s="71"/>
      <c r="Q504" s="71"/>
      <c r="R504" s="71"/>
      <c r="S504" s="71"/>
      <c r="T504" s="72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7" t="s">
        <v>143</v>
      </c>
      <c r="AU504" s="17" t="s">
        <v>86</v>
      </c>
    </row>
    <row r="505" spans="1:65" s="13" customFormat="1" ht="11.25">
      <c r="B505" s="202"/>
      <c r="C505" s="203"/>
      <c r="D505" s="197" t="s">
        <v>145</v>
      </c>
      <c r="E505" s="204" t="s">
        <v>1</v>
      </c>
      <c r="F505" s="205" t="s">
        <v>646</v>
      </c>
      <c r="G505" s="203"/>
      <c r="H505" s="204" t="s">
        <v>1</v>
      </c>
      <c r="I505" s="206"/>
      <c r="J505" s="203"/>
      <c r="K505" s="203"/>
      <c r="L505" s="207"/>
      <c r="M505" s="208"/>
      <c r="N505" s="209"/>
      <c r="O505" s="209"/>
      <c r="P505" s="209"/>
      <c r="Q505" s="209"/>
      <c r="R505" s="209"/>
      <c r="S505" s="209"/>
      <c r="T505" s="210"/>
      <c r="AT505" s="211" t="s">
        <v>145</v>
      </c>
      <c r="AU505" s="211" t="s">
        <v>86</v>
      </c>
      <c r="AV505" s="13" t="s">
        <v>84</v>
      </c>
      <c r="AW505" s="13" t="s">
        <v>32</v>
      </c>
      <c r="AX505" s="13" t="s">
        <v>76</v>
      </c>
      <c r="AY505" s="211" t="s">
        <v>135</v>
      </c>
    </row>
    <row r="506" spans="1:65" s="14" customFormat="1" ht="11.25">
      <c r="B506" s="212"/>
      <c r="C506" s="213"/>
      <c r="D506" s="197" t="s">
        <v>145</v>
      </c>
      <c r="E506" s="214" t="s">
        <v>1</v>
      </c>
      <c r="F506" s="215" t="s">
        <v>630</v>
      </c>
      <c r="G506" s="213"/>
      <c r="H506" s="216">
        <v>40.758000000000003</v>
      </c>
      <c r="I506" s="217"/>
      <c r="J506" s="213"/>
      <c r="K506" s="213"/>
      <c r="L506" s="218"/>
      <c r="M506" s="219"/>
      <c r="N506" s="220"/>
      <c r="O506" s="220"/>
      <c r="P506" s="220"/>
      <c r="Q506" s="220"/>
      <c r="R506" s="220"/>
      <c r="S506" s="220"/>
      <c r="T506" s="221"/>
      <c r="AT506" s="222" t="s">
        <v>145</v>
      </c>
      <c r="AU506" s="222" t="s">
        <v>86</v>
      </c>
      <c r="AV506" s="14" t="s">
        <v>86</v>
      </c>
      <c r="AW506" s="14" t="s">
        <v>32</v>
      </c>
      <c r="AX506" s="14" t="s">
        <v>76</v>
      </c>
      <c r="AY506" s="222" t="s">
        <v>135</v>
      </c>
    </row>
    <row r="507" spans="1:65" s="15" customFormat="1" ht="11.25">
      <c r="B507" s="223"/>
      <c r="C507" s="224"/>
      <c r="D507" s="197" t="s">
        <v>145</v>
      </c>
      <c r="E507" s="225" t="s">
        <v>1</v>
      </c>
      <c r="F507" s="226" t="s">
        <v>148</v>
      </c>
      <c r="G507" s="224"/>
      <c r="H507" s="227">
        <v>40.758000000000003</v>
      </c>
      <c r="I507" s="228"/>
      <c r="J507" s="224"/>
      <c r="K507" s="224"/>
      <c r="L507" s="229"/>
      <c r="M507" s="230"/>
      <c r="N507" s="231"/>
      <c r="O507" s="231"/>
      <c r="P507" s="231"/>
      <c r="Q507" s="231"/>
      <c r="R507" s="231"/>
      <c r="S507" s="231"/>
      <c r="T507" s="232"/>
      <c r="AT507" s="233" t="s">
        <v>145</v>
      </c>
      <c r="AU507" s="233" t="s">
        <v>86</v>
      </c>
      <c r="AV507" s="15" t="s">
        <v>141</v>
      </c>
      <c r="AW507" s="15" t="s">
        <v>32</v>
      </c>
      <c r="AX507" s="15" t="s">
        <v>84</v>
      </c>
      <c r="AY507" s="233" t="s">
        <v>135</v>
      </c>
    </row>
    <row r="508" spans="1:65" s="2" customFormat="1" ht="16.5" customHeight="1">
      <c r="A508" s="34"/>
      <c r="B508" s="35"/>
      <c r="C508" s="183" t="s">
        <v>647</v>
      </c>
      <c r="D508" s="183" t="s">
        <v>137</v>
      </c>
      <c r="E508" s="184" t="s">
        <v>648</v>
      </c>
      <c r="F508" s="185" t="s">
        <v>649</v>
      </c>
      <c r="G508" s="186" t="s">
        <v>185</v>
      </c>
      <c r="H508" s="187">
        <v>40.758000000000003</v>
      </c>
      <c r="I508" s="188"/>
      <c r="J508" s="189">
        <f>ROUND(I508*H508,2)</f>
        <v>0</v>
      </c>
      <c r="K508" s="190"/>
      <c r="L508" s="39"/>
      <c r="M508" s="191" t="s">
        <v>1</v>
      </c>
      <c r="N508" s="192" t="s">
        <v>41</v>
      </c>
      <c r="O508" s="71"/>
      <c r="P508" s="193">
        <f>O508*H508</f>
        <v>0</v>
      </c>
      <c r="Q508" s="193">
        <v>2.9999999999999997E-4</v>
      </c>
      <c r="R508" s="193">
        <f>Q508*H508</f>
        <v>1.2227399999999999E-2</v>
      </c>
      <c r="S508" s="193">
        <v>0</v>
      </c>
      <c r="T508" s="194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5" t="s">
        <v>235</v>
      </c>
      <c r="AT508" s="195" t="s">
        <v>137</v>
      </c>
      <c r="AU508" s="195" t="s">
        <v>86</v>
      </c>
      <c r="AY508" s="17" t="s">
        <v>135</v>
      </c>
      <c r="BE508" s="196">
        <f>IF(N508="základní",J508,0)</f>
        <v>0</v>
      </c>
      <c r="BF508" s="196">
        <f>IF(N508="snížená",J508,0)</f>
        <v>0</v>
      </c>
      <c r="BG508" s="196">
        <f>IF(N508="zákl. přenesená",J508,0)</f>
        <v>0</v>
      </c>
      <c r="BH508" s="196">
        <f>IF(N508="sníž. přenesená",J508,0)</f>
        <v>0</v>
      </c>
      <c r="BI508" s="196">
        <f>IF(N508="nulová",J508,0)</f>
        <v>0</v>
      </c>
      <c r="BJ508" s="17" t="s">
        <v>84</v>
      </c>
      <c r="BK508" s="196">
        <f>ROUND(I508*H508,2)</f>
        <v>0</v>
      </c>
      <c r="BL508" s="17" t="s">
        <v>235</v>
      </c>
      <c r="BM508" s="195" t="s">
        <v>650</v>
      </c>
    </row>
    <row r="509" spans="1:65" s="2" customFormat="1" ht="11.25">
      <c r="A509" s="34"/>
      <c r="B509" s="35"/>
      <c r="C509" s="36"/>
      <c r="D509" s="197" t="s">
        <v>143</v>
      </c>
      <c r="E509" s="36"/>
      <c r="F509" s="198" t="s">
        <v>651</v>
      </c>
      <c r="G509" s="36"/>
      <c r="H509" s="36"/>
      <c r="I509" s="199"/>
      <c r="J509" s="36"/>
      <c r="K509" s="36"/>
      <c r="L509" s="39"/>
      <c r="M509" s="200"/>
      <c r="N509" s="201"/>
      <c r="O509" s="71"/>
      <c r="P509" s="71"/>
      <c r="Q509" s="71"/>
      <c r="R509" s="71"/>
      <c r="S509" s="71"/>
      <c r="T509" s="72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T509" s="17" t="s">
        <v>143</v>
      </c>
      <c r="AU509" s="17" t="s">
        <v>86</v>
      </c>
    </row>
    <row r="510" spans="1:65" s="13" customFormat="1" ht="11.25">
      <c r="B510" s="202"/>
      <c r="C510" s="203"/>
      <c r="D510" s="197" t="s">
        <v>145</v>
      </c>
      <c r="E510" s="204" t="s">
        <v>1</v>
      </c>
      <c r="F510" s="205" t="s">
        <v>240</v>
      </c>
      <c r="G510" s="203"/>
      <c r="H510" s="204" t="s">
        <v>1</v>
      </c>
      <c r="I510" s="206"/>
      <c r="J510" s="203"/>
      <c r="K510" s="203"/>
      <c r="L510" s="207"/>
      <c r="M510" s="208"/>
      <c r="N510" s="209"/>
      <c r="O510" s="209"/>
      <c r="P510" s="209"/>
      <c r="Q510" s="209"/>
      <c r="R510" s="209"/>
      <c r="S510" s="209"/>
      <c r="T510" s="210"/>
      <c r="AT510" s="211" t="s">
        <v>145</v>
      </c>
      <c r="AU510" s="211" t="s">
        <v>86</v>
      </c>
      <c r="AV510" s="13" t="s">
        <v>84</v>
      </c>
      <c r="AW510" s="13" t="s">
        <v>32</v>
      </c>
      <c r="AX510" s="13" t="s">
        <v>76</v>
      </c>
      <c r="AY510" s="211" t="s">
        <v>135</v>
      </c>
    </row>
    <row r="511" spans="1:65" s="13" customFormat="1" ht="11.25">
      <c r="B511" s="202"/>
      <c r="C511" s="203"/>
      <c r="D511" s="197" t="s">
        <v>145</v>
      </c>
      <c r="E511" s="204" t="s">
        <v>1</v>
      </c>
      <c r="F511" s="205" t="s">
        <v>245</v>
      </c>
      <c r="G511" s="203"/>
      <c r="H511" s="204" t="s">
        <v>1</v>
      </c>
      <c r="I511" s="206"/>
      <c r="J511" s="203"/>
      <c r="K511" s="203"/>
      <c r="L511" s="207"/>
      <c r="M511" s="208"/>
      <c r="N511" s="209"/>
      <c r="O511" s="209"/>
      <c r="P511" s="209"/>
      <c r="Q511" s="209"/>
      <c r="R511" s="209"/>
      <c r="S511" s="209"/>
      <c r="T511" s="210"/>
      <c r="AT511" s="211" t="s">
        <v>145</v>
      </c>
      <c r="AU511" s="211" t="s">
        <v>86</v>
      </c>
      <c r="AV511" s="13" t="s">
        <v>84</v>
      </c>
      <c r="AW511" s="13" t="s">
        <v>32</v>
      </c>
      <c r="AX511" s="13" t="s">
        <v>76</v>
      </c>
      <c r="AY511" s="211" t="s">
        <v>135</v>
      </c>
    </row>
    <row r="512" spans="1:65" s="14" customFormat="1" ht="11.25">
      <c r="B512" s="212"/>
      <c r="C512" s="213"/>
      <c r="D512" s="197" t="s">
        <v>145</v>
      </c>
      <c r="E512" s="214" t="s">
        <v>1</v>
      </c>
      <c r="F512" s="215" t="s">
        <v>630</v>
      </c>
      <c r="G512" s="213"/>
      <c r="H512" s="216">
        <v>40.758000000000003</v>
      </c>
      <c r="I512" s="217"/>
      <c r="J512" s="213"/>
      <c r="K512" s="213"/>
      <c r="L512" s="218"/>
      <c r="M512" s="219"/>
      <c r="N512" s="220"/>
      <c r="O512" s="220"/>
      <c r="P512" s="220"/>
      <c r="Q512" s="220"/>
      <c r="R512" s="220"/>
      <c r="S512" s="220"/>
      <c r="T512" s="221"/>
      <c r="AT512" s="222" t="s">
        <v>145</v>
      </c>
      <c r="AU512" s="222" t="s">
        <v>86</v>
      </c>
      <c r="AV512" s="14" t="s">
        <v>86</v>
      </c>
      <c r="AW512" s="14" t="s">
        <v>32</v>
      </c>
      <c r="AX512" s="14" t="s">
        <v>76</v>
      </c>
      <c r="AY512" s="222" t="s">
        <v>135</v>
      </c>
    </row>
    <row r="513" spans="1:65" s="15" customFormat="1" ht="11.25">
      <c r="B513" s="223"/>
      <c r="C513" s="224"/>
      <c r="D513" s="197" t="s">
        <v>145</v>
      </c>
      <c r="E513" s="225" t="s">
        <v>1</v>
      </c>
      <c r="F513" s="226" t="s">
        <v>148</v>
      </c>
      <c r="G513" s="224"/>
      <c r="H513" s="227">
        <v>40.758000000000003</v>
      </c>
      <c r="I513" s="228"/>
      <c r="J513" s="224"/>
      <c r="K513" s="224"/>
      <c r="L513" s="229"/>
      <c r="M513" s="230"/>
      <c r="N513" s="231"/>
      <c r="O513" s="231"/>
      <c r="P513" s="231"/>
      <c r="Q513" s="231"/>
      <c r="R513" s="231"/>
      <c r="S513" s="231"/>
      <c r="T513" s="232"/>
      <c r="AT513" s="233" t="s">
        <v>145</v>
      </c>
      <c r="AU513" s="233" t="s">
        <v>86</v>
      </c>
      <c r="AV513" s="15" t="s">
        <v>141</v>
      </c>
      <c r="AW513" s="15" t="s">
        <v>32</v>
      </c>
      <c r="AX513" s="15" t="s">
        <v>84</v>
      </c>
      <c r="AY513" s="233" t="s">
        <v>135</v>
      </c>
    </row>
    <row r="514" spans="1:65" s="2" customFormat="1" ht="16.5" customHeight="1">
      <c r="A514" s="34"/>
      <c r="B514" s="35"/>
      <c r="C514" s="234" t="s">
        <v>652</v>
      </c>
      <c r="D514" s="234" t="s">
        <v>175</v>
      </c>
      <c r="E514" s="235" t="s">
        <v>653</v>
      </c>
      <c r="F514" s="236" t="s">
        <v>654</v>
      </c>
      <c r="G514" s="237" t="s">
        <v>185</v>
      </c>
      <c r="H514" s="238">
        <v>44.834000000000003</v>
      </c>
      <c r="I514" s="239"/>
      <c r="J514" s="240">
        <f>ROUND(I514*H514,2)</f>
        <v>0</v>
      </c>
      <c r="K514" s="241"/>
      <c r="L514" s="242"/>
      <c r="M514" s="243" t="s">
        <v>1</v>
      </c>
      <c r="N514" s="244" t="s">
        <v>41</v>
      </c>
      <c r="O514" s="71"/>
      <c r="P514" s="193">
        <f>O514*H514</f>
        <v>0</v>
      </c>
      <c r="Q514" s="193">
        <v>2.8300000000000001E-3</v>
      </c>
      <c r="R514" s="193">
        <f>Q514*H514</f>
        <v>0.12688022000000002</v>
      </c>
      <c r="S514" s="193">
        <v>0</v>
      </c>
      <c r="T514" s="194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95" t="s">
        <v>321</v>
      </c>
      <c r="AT514" s="195" t="s">
        <v>175</v>
      </c>
      <c r="AU514" s="195" t="s">
        <v>86</v>
      </c>
      <c r="AY514" s="17" t="s">
        <v>135</v>
      </c>
      <c r="BE514" s="196">
        <f>IF(N514="základní",J514,0)</f>
        <v>0</v>
      </c>
      <c r="BF514" s="196">
        <f>IF(N514="snížená",J514,0)</f>
        <v>0</v>
      </c>
      <c r="BG514" s="196">
        <f>IF(N514="zákl. přenesená",J514,0)</f>
        <v>0</v>
      </c>
      <c r="BH514" s="196">
        <f>IF(N514="sníž. přenesená",J514,0)</f>
        <v>0</v>
      </c>
      <c r="BI514" s="196">
        <f>IF(N514="nulová",J514,0)</f>
        <v>0</v>
      </c>
      <c r="BJ514" s="17" t="s">
        <v>84</v>
      </c>
      <c r="BK514" s="196">
        <f>ROUND(I514*H514,2)</f>
        <v>0</v>
      </c>
      <c r="BL514" s="17" t="s">
        <v>235</v>
      </c>
      <c r="BM514" s="195" t="s">
        <v>655</v>
      </c>
    </row>
    <row r="515" spans="1:65" s="2" customFormat="1" ht="11.25">
      <c r="A515" s="34"/>
      <c r="B515" s="35"/>
      <c r="C515" s="36"/>
      <c r="D515" s="197" t="s">
        <v>143</v>
      </c>
      <c r="E515" s="36"/>
      <c r="F515" s="198" t="s">
        <v>654</v>
      </c>
      <c r="G515" s="36"/>
      <c r="H515" s="36"/>
      <c r="I515" s="199"/>
      <c r="J515" s="36"/>
      <c r="K515" s="36"/>
      <c r="L515" s="39"/>
      <c r="M515" s="200"/>
      <c r="N515" s="201"/>
      <c r="O515" s="71"/>
      <c r="P515" s="71"/>
      <c r="Q515" s="71"/>
      <c r="R515" s="71"/>
      <c r="S515" s="71"/>
      <c r="T515" s="72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T515" s="17" t="s">
        <v>143</v>
      </c>
      <c r="AU515" s="17" t="s">
        <v>86</v>
      </c>
    </row>
    <row r="516" spans="1:65" s="14" customFormat="1" ht="11.25">
      <c r="B516" s="212"/>
      <c r="C516" s="213"/>
      <c r="D516" s="197" t="s">
        <v>145</v>
      </c>
      <c r="E516" s="213"/>
      <c r="F516" s="215" t="s">
        <v>656</v>
      </c>
      <c r="G516" s="213"/>
      <c r="H516" s="216">
        <v>44.834000000000003</v>
      </c>
      <c r="I516" s="217"/>
      <c r="J516" s="213"/>
      <c r="K516" s="213"/>
      <c r="L516" s="218"/>
      <c r="M516" s="219"/>
      <c r="N516" s="220"/>
      <c r="O516" s="220"/>
      <c r="P516" s="220"/>
      <c r="Q516" s="220"/>
      <c r="R516" s="220"/>
      <c r="S516" s="220"/>
      <c r="T516" s="221"/>
      <c r="AT516" s="222" t="s">
        <v>145</v>
      </c>
      <c r="AU516" s="222" t="s">
        <v>86</v>
      </c>
      <c r="AV516" s="14" t="s">
        <v>86</v>
      </c>
      <c r="AW516" s="14" t="s">
        <v>4</v>
      </c>
      <c r="AX516" s="14" t="s">
        <v>84</v>
      </c>
      <c r="AY516" s="222" t="s">
        <v>135</v>
      </c>
    </row>
    <row r="517" spans="1:65" s="2" customFormat="1" ht="16.5" customHeight="1">
      <c r="A517" s="34"/>
      <c r="B517" s="35"/>
      <c r="C517" s="183" t="s">
        <v>657</v>
      </c>
      <c r="D517" s="183" t="s">
        <v>137</v>
      </c>
      <c r="E517" s="184" t="s">
        <v>658</v>
      </c>
      <c r="F517" s="185" t="s">
        <v>659</v>
      </c>
      <c r="G517" s="186" t="s">
        <v>341</v>
      </c>
      <c r="H517" s="187">
        <v>25.6</v>
      </c>
      <c r="I517" s="188"/>
      <c r="J517" s="189">
        <f>ROUND(I517*H517,2)</f>
        <v>0</v>
      </c>
      <c r="K517" s="190"/>
      <c r="L517" s="39"/>
      <c r="M517" s="191" t="s">
        <v>1</v>
      </c>
      <c r="N517" s="192" t="s">
        <v>41</v>
      </c>
      <c r="O517" s="71"/>
      <c r="P517" s="193">
        <f>O517*H517</f>
        <v>0</v>
      </c>
      <c r="Q517" s="193">
        <v>1.0000000000000001E-5</v>
      </c>
      <c r="R517" s="193">
        <f>Q517*H517</f>
        <v>2.5600000000000004E-4</v>
      </c>
      <c r="S517" s="193">
        <v>0</v>
      </c>
      <c r="T517" s="194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95" t="s">
        <v>235</v>
      </c>
      <c r="AT517" s="195" t="s">
        <v>137</v>
      </c>
      <c r="AU517" s="195" t="s">
        <v>86</v>
      </c>
      <c r="AY517" s="17" t="s">
        <v>135</v>
      </c>
      <c r="BE517" s="196">
        <f>IF(N517="základní",J517,0)</f>
        <v>0</v>
      </c>
      <c r="BF517" s="196">
        <f>IF(N517="snížená",J517,0)</f>
        <v>0</v>
      </c>
      <c r="BG517" s="196">
        <f>IF(N517="zákl. přenesená",J517,0)</f>
        <v>0</v>
      </c>
      <c r="BH517" s="196">
        <f>IF(N517="sníž. přenesená",J517,0)</f>
        <v>0</v>
      </c>
      <c r="BI517" s="196">
        <f>IF(N517="nulová",J517,0)</f>
        <v>0</v>
      </c>
      <c r="BJ517" s="17" t="s">
        <v>84</v>
      </c>
      <c r="BK517" s="196">
        <f>ROUND(I517*H517,2)</f>
        <v>0</v>
      </c>
      <c r="BL517" s="17" t="s">
        <v>235</v>
      </c>
      <c r="BM517" s="195" t="s">
        <v>660</v>
      </c>
    </row>
    <row r="518" spans="1:65" s="2" customFormat="1" ht="11.25">
      <c r="A518" s="34"/>
      <c r="B518" s="35"/>
      <c r="C518" s="36"/>
      <c r="D518" s="197" t="s">
        <v>143</v>
      </c>
      <c r="E518" s="36"/>
      <c r="F518" s="198" t="s">
        <v>661</v>
      </c>
      <c r="G518" s="36"/>
      <c r="H518" s="36"/>
      <c r="I518" s="199"/>
      <c r="J518" s="36"/>
      <c r="K518" s="36"/>
      <c r="L518" s="39"/>
      <c r="M518" s="200"/>
      <c r="N518" s="201"/>
      <c r="O518" s="71"/>
      <c r="P518" s="71"/>
      <c r="Q518" s="71"/>
      <c r="R518" s="71"/>
      <c r="S518" s="71"/>
      <c r="T518" s="72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T518" s="17" t="s">
        <v>143</v>
      </c>
      <c r="AU518" s="17" t="s">
        <v>86</v>
      </c>
    </row>
    <row r="519" spans="1:65" s="13" customFormat="1" ht="11.25">
      <c r="B519" s="202"/>
      <c r="C519" s="203"/>
      <c r="D519" s="197" t="s">
        <v>145</v>
      </c>
      <c r="E519" s="204" t="s">
        <v>1</v>
      </c>
      <c r="F519" s="205" t="s">
        <v>240</v>
      </c>
      <c r="G519" s="203"/>
      <c r="H519" s="204" t="s">
        <v>1</v>
      </c>
      <c r="I519" s="206"/>
      <c r="J519" s="203"/>
      <c r="K519" s="203"/>
      <c r="L519" s="207"/>
      <c r="M519" s="208"/>
      <c r="N519" s="209"/>
      <c r="O519" s="209"/>
      <c r="P519" s="209"/>
      <c r="Q519" s="209"/>
      <c r="R519" s="209"/>
      <c r="S519" s="209"/>
      <c r="T519" s="210"/>
      <c r="AT519" s="211" t="s">
        <v>145</v>
      </c>
      <c r="AU519" s="211" t="s">
        <v>86</v>
      </c>
      <c r="AV519" s="13" t="s">
        <v>84</v>
      </c>
      <c r="AW519" s="13" t="s">
        <v>32</v>
      </c>
      <c r="AX519" s="13" t="s">
        <v>76</v>
      </c>
      <c r="AY519" s="211" t="s">
        <v>135</v>
      </c>
    </row>
    <row r="520" spans="1:65" s="13" customFormat="1" ht="11.25">
      <c r="B520" s="202"/>
      <c r="C520" s="203"/>
      <c r="D520" s="197" t="s">
        <v>145</v>
      </c>
      <c r="E520" s="204" t="s">
        <v>1</v>
      </c>
      <c r="F520" s="205" t="s">
        <v>245</v>
      </c>
      <c r="G520" s="203"/>
      <c r="H520" s="204" t="s">
        <v>1</v>
      </c>
      <c r="I520" s="206"/>
      <c r="J520" s="203"/>
      <c r="K520" s="203"/>
      <c r="L520" s="207"/>
      <c r="M520" s="208"/>
      <c r="N520" s="209"/>
      <c r="O520" s="209"/>
      <c r="P520" s="209"/>
      <c r="Q520" s="209"/>
      <c r="R520" s="209"/>
      <c r="S520" s="209"/>
      <c r="T520" s="210"/>
      <c r="AT520" s="211" t="s">
        <v>145</v>
      </c>
      <c r="AU520" s="211" t="s">
        <v>86</v>
      </c>
      <c r="AV520" s="13" t="s">
        <v>84</v>
      </c>
      <c r="AW520" s="13" t="s">
        <v>32</v>
      </c>
      <c r="AX520" s="13" t="s">
        <v>76</v>
      </c>
      <c r="AY520" s="211" t="s">
        <v>135</v>
      </c>
    </row>
    <row r="521" spans="1:65" s="14" customFormat="1" ht="11.25">
      <c r="B521" s="212"/>
      <c r="C521" s="213"/>
      <c r="D521" s="197" t="s">
        <v>145</v>
      </c>
      <c r="E521" s="214" t="s">
        <v>1</v>
      </c>
      <c r="F521" s="215" t="s">
        <v>662</v>
      </c>
      <c r="G521" s="213"/>
      <c r="H521" s="216">
        <v>25.6</v>
      </c>
      <c r="I521" s="217"/>
      <c r="J521" s="213"/>
      <c r="K521" s="213"/>
      <c r="L521" s="218"/>
      <c r="M521" s="219"/>
      <c r="N521" s="220"/>
      <c r="O521" s="220"/>
      <c r="P521" s="220"/>
      <c r="Q521" s="220"/>
      <c r="R521" s="220"/>
      <c r="S521" s="220"/>
      <c r="T521" s="221"/>
      <c r="AT521" s="222" t="s">
        <v>145</v>
      </c>
      <c r="AU521" s="222" t="s">
        <v>86</v>
      </c>
      <c r="AV521" s="14" t="s">
        <v>86</v>
      </c>
      <c r="AW521" s="14" t="s">
        <v>32</v>
      </c>
      <c r="AX521" s="14" t="s">
        <v>76</v>
      </c>
      <c r="AY521" s="222" t="s">
        <v>135</v>
      </c>
    </row>
    <row r="522" spans="1:65" s="15" customFormat="1" ht="11.25">
      <c r="B522" s="223"/>
      <c r="C522" s="224"/>
      <c r="D522" s="197" t="s">
        <v>145</v>
      </c>
      <c r="E522" s="225" t="s">
        <v>1</v>
      </c>
      <c r="F522" s="226" t="s">
        <v>148</v>
      </c>
      <c r="G522" s="224"/>
      <c r="H522" s="227">
        <v>25.6</v>
      </c>
      <c r="I522" s="228"/>
      <c r="J522" s="224"/>
      <c r="K522" s="224"/>
      <c r="L522" s="229"/>
      <c r="M522" s="230"/>
      <c r="N522" s="231"/>
      <c r="O522" s="231"/>
      <c r="P522" s="231"/>
      <c r="Q522" s="231"/>
      <c r="R522" s="231"/>
      <c r="S522" s="231"/>
      <c r="T522" s="232"/>
      <c r="AT522" s="233" t="s">
        <v>145</v>
      </c>
      <c r="AU522" s="233" t="s">
        <v>86</v>
      </c>
      <c r="AV522" s="15" t="s">
        <v>141</v>
      </c>
      <c r="AW522" s="15" t="s">
        <v>32</v>
      </c>
      <c r="AX522" s="15" t="s">
        <v>84</v>
      </c>
      <c r="AY522" s="233" t="s">
        <v>135</v>
      </c>
    </row>
    <row r="523" spans="1:65" s="2" customFormat="1" ht="16.5" customHeight="1">
      <c r="A523" s="34"/>
      <c r="B523" s="35"/>
      <c r="C523" s="234" t="s">
        <v>663</v>
      </c>
      <c r="D523" s="234" t="s">
        <v>175</v>
      </c>
      <c r="E523" s="235" t="s">
        <v>664</v>
      </c>
      <c r="F523" s="236" t="s">
        <v>665</v>
      </c>
      <c r="G523" s="237" t="s">
        <v>341</v>
      </c>
      <c r="H523" s="238">
        <v>26.111999999999998</v>
      </c>
      <c r="I523" s="239"/>
      <c r="J523" s="240">
        <f>ROUND(I523*H523,2)</f>
        <v>0</v>
      </c>
      <c r="K523" s="241"/>
      <c r="L523" s="242"/>
      <c r="M523" s="243" t="s">
        <v>1</v>
      </c>
      <c r="N523" s="244" t="s">
        <v>41</v>
      </c>
      <c r="O523" s="71"/>
      <c r="P523" s="193">
        <f>O523*H523</f>
        <v>0</v>
      </c>
      <c r="Q523" s="193">
        <v>1.2E-4</v>
      </c>
      <c r="R523" s="193">
        <f>Q523*H523</f>
        <v>3.1334399999999999E-3</v>
      </c>
      <c r="S523" s="193">
        <v>0</v>
      </c>
      <c r="T523" s="194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5" t="s">
        <v>321</v>
      </c>
      <c r="AT523" s="195" t="s">
        <v>175</v>
      </c>
      <c r="AU523" s="195" t="s">
        <v>86</v>
      </c>
      <c r="AY523" s="17" t="s">
        <v>135</v>
      </c>
      <c r="BE523" s="196">
        <f>IF(N523="základní",J523,0)</f>
        <v>0</v>
      </c>
      <c r="BF523" s="196">
        <f>IF(N523="snížená",J523,0)</f>
        <v>0</v>
      </c>
      <c r="BG523" s="196">
        <f>IF(N523="zákl. přenesená",J523,0)</f>
        <v>0</v>
      </c>
      <c r="BH523" s="196">
        <f>IF(N523="sníž. přenesená",J523,0)</f>
        <v>0</v>
      </c>
      <c r="BI523" s="196">
        <f>IF(N523="nulová",J523,0)</f>
        <v>0</v>
      </c>
      <c r="BJ523" s="17" t="s">
        <v>84</v>
      </c>
      <c r="BK523" s="196">
        <f>ROUND(I523*H523,2)</f>
        <v>0</v>
      </c>
      <c r="BL523" s="17" t="s">
        <v>235</v>
      </c>
      <c r="BM523" s="195" t="s">
        <v>666</v>
      </c>
    </row>
    <row r="524" spans="1:65" s="2" customFormat="1" ht="11.25">
      <c r="A524" s="34"/>
      <c r="B524" s="35"/>
      <c r="C524" s="36"/>
      <c r="D524" s="197" t="s">
        <v>143</v>
      </c>
      <c r="E524" s="36"/>
      <c r="F524" s="198" t="s">
        <v>665</v>
      </c>
      <c r="G524" s="36"/>
      <c r="H524" s="36"/>
      <c r="I524" s="199"/>
      <c r="J524" s="36"/>
      <c r="K524" s="36"/>
      <c r="L524" s="39"/>
      <c r="M524" s="200"/>
      <c r="N524" s="201"/>
      <c r="O524" s="71"/>
      <c r="P524" s="71"/>
      <c r="Q524" s="71"/>
      <c r="R524" s="71"/>
      <c r="S524" s="71"/>
      <c r="T524" s="72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7" t="s">
        <v>143</v>
      </c>
      <c r="AU524" s="17" t="s">
        <v>86</v>
      </c>
    </row>
    <row r="525" spans="1:65" s="14" customFormat="1" ht="11.25">
      <c r="B525" s="212"/>
      <c r="C525" s="213"/>
      <c r="D525" s="197" t="s">
        <v>145</v>
      </c>
      <c r="E525" s="213"/>
      <c r="F525" s="215" t="s">
        <v>667</v>
      </c>
      <c r="G525" s="213"/>
      <c r="H525" s="216">
        <v>26.111999999999998</v>
      </c>
      <c r="I525" s="217"/>
      <c r="J525" s="213"/>
      <c r="K525" s="213"/>
      <c r="L525" s="218"/>
      <c r="M525" s="219"/>
      <c r="N525" s="220"/>
      <c r="O525" s="220"/>
      <c r="P525" s="220"/>
      <c r="Q525" s="220"/>
      <c r="R525" s="220"/>
      <c r="S525" s="220"/>
      <c r="T525" s="221"/>
      <c r="AT525" s="222" t="s">
        <v>145</v>
      </c>
      <c r="AU525" s="222" t="s">
        <v>86</v>
      </c>
      <c r="AV525" s="14" t="s">
        <v>86</v>
      </c>
      <c r="AW525" s="14" t="s">
        <v>4</v>
      </c>
      <c r="AX525" s="14" t="s">
        <v>84</v>
      </c>
      <c r="AY525" s="222" t="s">
        <v>135</v>
      </c>
    </row>
    <row r="526" spans="1:65" s="2" customFormat="1" ht="16.5" customHeight="1">
      <c r="A526" s="34"/>
      <c r="B526" s="35"/>
      <c r="C526" s="183" t="s">
        <v>668</v>
      </c>
      <c r="D526" s="183" t="s">
        <v>137</v>
      </c>
      <c r="E526" s="184" t="s">
        <v>669</v>
      </c>
      <c r="F526" s="185" t="s">
        <v>670</v>
      </c>
      <c r="G526" s="186" t="s">
        <v>341</v>
      </c>
      <c r="H526" s="187">
        <v>1.1000000000000001</v>
      </c>
      <c r="I526" s="188"/>
      <c r="J526" s="189">
        <f>ROUND(I526*H526,2)</f>
        <v>0</v>
      </c>
      <c r="K526" s="190"/>
      <c r="L526" s="39"/>
      <c r="M526" s="191" t="s">
        <v>1</v>
      </c>
      <c r="N526" s="192" t="s">
        <v>41</v>
      </c>
      <c r="O526" s="71"/>
      <c r="P526" s="193">
        <f>O526*H526</f>
        <v>0</v>
      </c>
      <c r="Q526" s="193">
        <v>0</v>
      </c>
      <c r="R526" s="193">
        <f>Q526*H526</f>
        <v>0</v>
      </c>
      <c r="S526" s="193">
        <v>0</v>
      </c>
      <c r="T526" s="194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95" t="s">
        <v>235</v>
      </c>
      <c r="AT526" s="195" t="s">
        <v>137</v>
      </c>
      <c r="AU526" s="195" t="s">
        <v>86</v>
      </c>
      <c r="AY526" s="17" t="s">
        <v>135</v>
      </c>
      <c r="BE526" s="196">
        <f>IF(N526="základní",J526,0)</f>
        <v>0</v>
      </c>
      <c r="BF526" s="196">
        <f>IF(N526="snížená",J526,0)</f>
        <v>0</v>
      </c>
      <c r="BG526" s="196">
        <f>IF(N526="zákl. přenesená",J526,0)</f>
        <v>0</v>
      </c>
      <c r="BH526" s="196">
        <f>IF(N526="sníž. přenesená",J526,0)</f>
        <v>0</v>
      </c>
      <c r="BI526" s="196">
        <f>IF(N526="nulová",J526,0)</f>
        <v>0</v>
      </c>
      <c r="BJ526" s="17" t="s">
        <v>84</v>
      </c>
      <c r="BK526" s="196">
        <f>ROUND(I526*H526,2)</f>
        <v>0</v>
      </c>
      <c r="BL526" s="17" t="s">
        <v>235</v>
      </c>
      <c r="BM526" s="195" t="s">
        <v>671</v>
      </c>
    </row>
    <row r="527" spans="1:65" s="2" customFormat="1" ht="11.25">
      <c r="A527" s="34"/>
      <c r="B527" s="35"/>
      <c r="C527" s="36"/>
      <c r="D527" s="197" t="s">
        <v>143</v>
      </c>
      <c r="E527" s="36"/>
      <c r="F527" s="198" t="s">
        <v>672</v>
      </c>
      <c r="G527" s="36"/>
      <c r="H527" s="36"/>
      <c r="I527" s="199"/>
      <c r="J527" s="36"/>
      <c r="K527" s="36"/>
      <c r="L527" s="39"/>
      <c r="M527" s="200"/>
      <c r="N527" s="201"/>
      <c r="O527" s="71"/>
      <c r="P527" s="71"/>
      <c r="Q527" s="71"/>
      <c r="R527" s="71"/>
      <c r="S527" s="71"/>
      <c r="T527" s="72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T527" s="17" t="s">
        <v>143</v>
      </c>
      <c r="AU527" s="17" t="s">
        <v>86</v>
      </c>
    </row>
    <row r="528" spans="1:65" s="13" customFormat="1" ht="11.25">
      <c r="B528" s="202"/>
      <c r="C528" s="203"/>
      <c r="D528" s="197" t="s">
        <v>145</v>
      </c>
      <c r="E528" s="204" t="s">
        <v>1</v>
      </c>
      <c r="F528" s="205" t="s">
        <v>240</v>
      </c>
      <c r="G528" s="203"/>
      <c r="H528" s="204" t="s">
        <v>1</v>
      </c>
      <c r="I528" s="206"/>
      <c r="J528" s="203"/>
      <c r="K528" s="203"/>
      <c r="L528" s="207"/>
      <c r="M528" s="208"/>
      <c r="N528" s="209"/>
      <c r="O528" s="209"/>
      <c r="P528" s="209"/>
      <c r="Q528" s="209"/>
      <c r="R528" s="209"/>
      <c r="S528" s="209"/>
      <c r="T528" s="210"/>
      <c r="AT528" s="211" t="s">
        <v>145</v>
      </c>
      <c r="AU528" s="211" t="s">
        <v>86</v>
      </c>
      <c r="AV528" s="13" t="s">
        <v>84</v>
      </c>
      <c r="AW528" s="13" t="s">
        <v>32</v>
      </c>
      <c r="AX528" s="13" t="s">
        <v>76</v>
      </c>
      <c r="AY528" s="211" t="s">
        <v>135</v>
      </c>
    </row>
    <row r="529" spans="1:65" s="13" customFormat="1" ht="11.25">
      <c r="B529" s="202"/>
      <c r="C529" s="203"/>
      <c r="D529" s="197" t="s">
        <v>145</v>
      </c>
      <c r="E529" s="204" t="s">
        <v>1</v>
      </c>
      <c r="F529" s="205" t="s">
        <v>245</v>
      </c>
      <c r="G529" s="203"/>
      <c r="H529" s="204" t="s">
        <v>1</v>
      </c>
      <c r="I529" s="206"/>
      <c r="J529" s="203"/>
      <c r="K529" s="203"/>
      <c r="L529" s="207"/>
      <c r="M529" s="208"/>
      <c r="N529" s="209"/>
      <c r="O529" s="209"/>
      <c r="P529" s="209"/>
      <c r="Q529" s="209"/>
      <c r="R529" s="209"/>
      <c r="S529" s="209"/>
      <c r="T529" s="210"/>
      <c r="AT529" s="211" t="s">
        <v>145</v>
      </c>
      <c r="AU529" s="211" t="s">
        <v>86</v>
      </c>
      <c r="AV529" s="13" t="s">
        <v>84</v>
      </c>
      <c r="AW529" s="13" t="s">
        <v>32</v>
      </c>
      <c r="AX529" s="13" t="s">
        <v>76</v>
      </c>
      <c r="AY529" s="211" t="s">
        <v>135</v>
      </c>
    </row>
    <row r="530" spans="1:65" s="14" customFormat="1" ht="11.25">
      <c r="B530" s="212"/>
      <c r="C530" s="213"/>
      <c r="D530" s="197" t="s">
        <v>145</v>
      </c>
      <c r="E530" s="214" t="s">
        <v>1</v>
      </c>
      <c r="F530" s="215" t="s">
        <v>673</v>
      </c>
      <c r="G530" s="213"/>
      <c r="H530" s="216">
        <v>1.1000000000000001</v>
      </c>
      <c r="I530" s="217"/>
      <c r="J530" s="213"/>
      <c r="K530" s="213"/>
      <c r="L530" s="218"/>
      <c r="M530" s="219"/>
      <c r="N530" s="220"/>
      <c r="O530" s="220"/>
      <c r="P530" s="220"/>
      <c r="Q530" s="220"/>
      <c r="R530" s="220"/>
      <c r="S530" s="220"/>
      <c r="T530" s="221"/>
      <c r="AT530" s="222" t="s">
        <v>145</v>
      </c>
      <c r="AU530" s="222" t="s">
        <v>86</v>
      </c>
      <c r="AV530" s="14" t="s">
        <v>86</v>
      </c>
      <c r="AW530" s="14" t="s">
        <v>32</v>
      </c>
      <c r="AX530" s="14" t="s">
        <v>76</v>
      </c>
      <c r="AY530" s="222" t="s">
        <v>135</v>
      </c>
    </row>
    <row r="531" spans="1:65" s="15" customFormat="1" ht="11.25">
      <c r="B531" s="223"/>
      <c r="C531" s="224"/>
      <c r="D531" s="197" t="s">
        <v>145</v>
      </c>
      <c r="E531" s="225" t="s">
        <v>1</v>
      </c>
      <c r="F531" s="226" t="s">
        <v>148</v>
      </c>
      <c r="G531" s="224"/>
      <c r="H531" s="227">
        <v>1.1000000000000001</v>
      </c>
      <c r="I531" s="228"/>
      <c r="J531" s="224"/>
      <c r="K531" s="224"/>
      <c r="L531" s="229"/>
      <c r="M531" s="230"/>
      <c r="N531" s="231"/>
      <c r="O531" s="231"/>
      <c r="P531" s="231"/>
      <c r="Q531" s="231"/>
      <c r="R531" s="231"/>
      <c r="S531" s="231"/>
      <c r="T531" s="232"/>
      <c r="AT531" s="233" t="s">
        <v>145</v>
      </c>
      <c r="AU531" s="233" t="s">
        <v>86</v>
      </c>
      <c r="AV531" s="15" t="s">
        <v>141</v>
      </c>
      <c r="AW531" s="15" t="s">
        <v>32</v>
      </c>
      <c r="AX531" s="15" t="s">
        <v>84</v>
      </c>
      <c r="AY531" s="233" t="s">
        <v>135</v>
      </c>
    </row>
    <row r="532" spans="1:65" s="2" customFormat="1" ht="16.5" customHeight="1">
      <c r="A532" s="34"/>
      <c r="B532" s="35"/>
      <c r="C532" s="234" t="s">
        <v>674</v>
      </c>
      <c r="D532" s="234" t="s">
        <v>175</v>
      </c>
      <c r="E532" s="235" t="s">
        <v>675</v>
      </c>
      <c r="F532" s="236" t="s">
        <v>676</v>
      </c>
      <c r="G532" s="237" t="s">
        <v>341</v>
      </c>
      <c r="H532" s="238">
        <v>1.1220000000000001</v>
      </c>
      <c r="I532" s="239"/>
      <c r="J532" s="240">
        <f>ROUND(I532*H532,2)</f>
        <v>0</v>
      </c>
      <c r="K532" s="241"/>
      <c r="L532" s="242"/>
      <c r="M532" s="243" t="s">
        <v>1</v>
      </c>
      <c r="N532" s="244" t="s">
        <v>41</v>
      </c>
      <c r="O532" s="71"/>
      <c r="P532" s="193">
        <f>O532*H532</f>
        <v>0</v>
      </c>
      <c r="Q532" s="193">
        <v>4.0000000000000002E-4</v>
      </c>
      <c r="R532" s="193">
        <f>Q532*H532</f>
        <v>4.4880000000000007E-4</v>
      </c>
      <c r="S532" s="193">
        <v>0</v>
      </c>
      <c r="T532" s="194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95" t="s">
        <v>321</v>
      </c>
      <c r="AT532" s="195" t="s">
        <v>175</v>
      </c>
      <c r="AU532" s="195" t="s">
        <v>86</v>
      </c>
      <c r="AY532" s="17" t="s">
        <v>135</v>
      </c>
      <c r="BE532" s="196">
        <f>IF(N532="základní",J532,0)</f>
        <v>0</v>
      </c>
      <c r="BF532" s="196">
        <f>IF(N532="snížená",J532,0)</f>
        <v>0</v>
      </c>
      <c r="BG532" s="196">
        <f>IF(N532="zákl. přenesená",J532,0)</f>
        <v>0</v>
      </c>
      <c r="BH532" s="196">
        <f>IF(N532="sníž. přenesená",J532,0)</f>
        <v>0</v>
      </c>
      <c r="BI532" s="196">
        <f>IF(N532="nulová",J532,0)</f>
        <v>0</v>
      </c>
      <c r="BJ532" s="17" t="s">
        <v>84</v>
      </c>
      <c r="BK532" s="196">
        <f>ROUND(I532*H532,2)</f>
        <v>0</v>
      </c>
      <c r="BL532" s="17" t="s">
        <v>235</v>
      </c>
      <c r="BM532" s="195" t="s">
        <v>677</v>
      </c>
    </row>
    <row r="533" spans="1:65" s="2" customFormat="1" ht="11.25">
      <c r="A533" s="34"/>
      <c r="B533" s="35"/>
      <c r="C533" s="36"/>
      <c r="D533" s="197" t="s">
        <v>143</v>
      </c>
      <c r="E533" s="36"/>
      <c r="F533" s="198" t="s">
        <v>676</v>
      </c>
      <c r="G533" s="36"/>
      <c r="H533" s="36"/>
      <c r="I533" s="199"/>
      <c r="J533" s="36"/>
      <c r="K533" s="36"/>
      <c r="L533" s="39"/>
      <c r="M533" s="200"/>
      <c r="N533" s="201"/>
      <c r="O533" s="71"/>
      <c r="P533" s="71"/>
      <c r="Q533" s="71"/>
      <c r="R533" s="71"/>
      <c r="S533" s="71"/>
      <c r="T533" s="72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7" t="s">
        <v>143</v>
      </c>
      <c r="AU533" s="17" t="s">
        <v>86</v>
      </c>
    </row>
    <row r="534" spans="1:65" s="14" customFormat="1" ht="11.25">
      <c r="B534" s="212"/>
      <c r="C534" s="213"/>
      <c r="D534" s="197" t="s">
        <v>145</v>
      </c>
      <c r="E534" s="213"/>
      <c r="F534" s="215" t="s">
        <v>678</v>
      </c>
      <c r="G534" s="213"/>
      <c r="H534" s="216">
        <v>1.1220000000000001</v>
      </c>
      <c r="I534" s="217"/>
      <c r="J534" s="213"/>
      <c r="K534" s="213"/>
      <c r="L534" s="218"/>
      <c r="M534" s="219"/>
      <c r="N534" s="220"/>
      <c r="O534" s="220"/>
      <c r="P534" s="220"/>
      <c r="Q534" s="220"/>
      <c r="R534" s="220"/>
      <c r="S534" s="220"/>
      <c r="T534" s="221"/>
      <c r="AT534" s="222" t="s">
        <v>145</v>
      </c>
      <c r="AU534" s="222" t="s">
        <v>86</v>
      </c>
      <c r="AV534" s="14" t="s">
        <v>86</v>
      </c>
      <c r="AW534" s="14" t="s">
        <v>4</v>
      </c>
      <c r="AX534" s="14" t="s">
        <v>84</v>
      </c>
      <c r="AY534" s="222" t="s">
        <v>135</v>
      </c>
    </row>
    <row r="535" spans="1:65" s="2" customFormat="1" ht="16.5" customHeight="1">
      <c r="A535" s="34"/>
      <c r="B535" s="35"/>
      <c r="C535" s="183" t="s">
        <v>679</v>
      </c>
      <c r="D535" s="183" t="s">
        <v>137</v>
      </c>
      <c r="E535" s="184" t="s">
        <v>680</v>
      </c>
      <c r="F535" s="185" t="s">
        <v>681</v>
      </c>
      <c r="G535" s="186" t="s">
        <v>476</v>
      </c>
      <c r="H535" s="245"/>
      <c r="I535" s="188"/>
      <c r="J535" s="189">
        <f>ROUND(I535*H535,2)</f>
        <v>0</v>
      </c>
      <c r="K535" s="190"/>
      <c r="L535" s="39"/>
      <c r="M535" s="191" t="s">
        <v>1</v>
      </c>
      <c r="N535" s="192" t="s">
        <v>41</v>
      </c>
      <c r="O535" s="71"/>
      <c r="P535" s="193">
        <f>O535*H535</f>
        <v>0</v>
      </c>
      <c r="Q535" s="193">
        <v>0</v>
      </c>
      <c r="R535" s="193">
        <f>Q535*H535</f>
        <v>0</v>
      </c>
      <c r="S535" s="193">
        <v>0</v>
      </c>
      <c r="T535" s="194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95" t="s">
        <v>235</v>
      </c>
      <c r="AT535" s="195" t="s">
        <v>137</v>
      </c>
      <c r="AU535" s="195" t="s">
        <v>86</v>
      </c>
      <c r="AY535" s="17" t="s">
        <v>135</v>
      </c>
      <c r="BE535" s="196">
        <f>IF(N535="základní",J535,0)</f>
        <v>0</v>
      </c>
      <c r="BF535" s="196">
        <f>IF(N535="snížená",J535,0)</f>
        <v>0</v>
      </c>
      <c r="BG535" s="196">
        <f>IF(N535="zákl. přenesená",J535,0)</f>
        <v>0</v>
      </c>
      <c r="BH535" s="196">
        <f>IF(N535="sníž. přenesená",J535,0)</f>
        <v>0</v>
      </c>
      <c r="BI535" s="196">
        <f>IF(N535="nulová",J535,0)</f>
        <v>0</v>
      </c>
      <c r="BJ535" s="17" t="s">
        <v>84</v>
      </c>
      <c r="BK535" s="196">
        <f>ROUND(I535*H535,2)</f>
        <v>0</v>
      </c>
      <c r="BL535" s="17" t="s">
        <v>235</v>
      </c>
      <c r="BM535" s="195" t="s">
        <v>682</v>
      </c>
    </row>
    <row r="536" spans="1:65" s="2" customFormat="1" ht="19.5">
      <c r="A536" s="34"/>
      <c r="B536" s="35"/>
      <c r="C536" s="36"/>
      <c r="D536" s="197" t="s">
        <v>143</v>
      </c>
      <c r="E536" s="36"/>
      <c r="F536" s="198" t="s">
        <v>683</v>
      </c>
      <c r="G536" s="36"/>
      <c r="H536" s="36"/>
      <c r="I536" s="199"/>
      <c r="J536" s="36"/>
      <c r="K536" s="36"/>
      <c r="L536" s="39"/>
      <c r="M536" s="200"/>
      <c r="N536" s="201"/>
      <c r="O536" s="71"/>
      <c r="P536" s="71"/>
      <c r="Q536" s="71"/>
      <c r="R536" s="71"/>
      <c r="S536" s="71"/>
      <c r="T536" s="72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143</v>
      </c>
      <c r="AU536" s="17" t="s">
        <v>86</v>
      </c>
    </row>
    <row r="537" spans="1:65" s="12" customFormat="1" ht="22.9" customHeight="1">
      <c r="B537" s="167"/>
      <c r="C537" s="168"/>
      <c r="D537" s="169" t="s">
        <v>75</v>
      </c>
      <c r="E537" s="181" t="s">
        <v>684</v>
      </c>
      <c r="F537" s="181" t="s">
        <v>685</v>
      </c>
      <c r="G537" s="168"/>
      <c r="H537" s="168"/>
      <c r="I537" s="171"/>
      <c r="J537" s="182">
        <f>BK537</f>
        <v>0</v>
      </c>
      <c r="K537" s="168"/>
      <c r="L537" s="173"/>
      <c r="M537" s="174"/>
      <c r="N537" s="175"/>
      <c r="O537" s="175"/>
      <c r="P537" s="176">
        <f>SUM(P538:P558)</f>
        <v>0</v>
      </c>
      <c r="Q537" s="175"/>
      <c r="R537" s="176">
        <f>SUM(R538:R558)</f>
        <v>6.5307580000000004E-2</v>
      </c>
      <c r="S537" s="175"/>
      <c r="T537" s="177">
        <f>SUM(T538:T558)</f>
        <v>0</v>
      </c>
      <c r="AR537" s="178" t="s">
        <v>86</v>
      </c>
      <c r="AT537" s="179" t="s">
        <v>75</v>
      </c>
      <c r="AU537" s="179" t="s">
        <v>84</v>
      </c>
      <c r="AY537" s="178" t="s">
        <v>135</v>
      </c>
      <c r="BK537" s="180">
        <f>SUM(BK538:BK558)</f>
        <v>0</v>
      </c>
    </row>
    <row r="538" spans="1:65" s="2" customFormat="1" ht="16.5" customHeight="1">
      <c r="A538" s="34"/>
      <c r="B538" s="35"/>
      <c r="C538" s="183" t="s">
        <v>686</v>
      </c>
      <c r="D538" s="183" t="s">
        <v>137</v>
      </c>
      <c r="E538" s="184" t="s">
        <v>687</v>
      </c>
      <c r="F538" s="185" t="s">
        <v>688</v>
      </c>
      <c r="G538" s="186" t="s">
        <v>185</v>
      </c>
      <c r="H538" s="187">
        <v>2.25</v>
      </c>
      <c r="I538" s="188"/>
      <c r="J538" s="189">
        <f>ROUND(I538*H538,2)</f>
        <v>0</v>
      </c>
      <c r="K538" s="190"/>
      <c r="L538" s="39"/>
      <c r="M538" s="191" t="s">
        <v>1</v>
      </c>
      <c r="N538" s="192" t="s">
        <v>41</v>
      </c>
      <c r="O538" s="71"/>
      <c r="P538" s="193">
        <f>O538*H538</f>
        <v>0</v>
      </c>
      <c r="Q538" s="193">
        <v>0</v>
      </c>
      <c r="R538" s="193">
        <f>Q538*H538</f>
        <v>0</v>
      </c>
      <c r="S538" s="193">
        <v>0</v>
      </c>
      <c r="T538" s="194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5" t="s">
        <v>235</v>
      </c>
      <c r="AT538" s="195" t="s">
        <v>137</v>
      </c>
      <c r="AU538" s="195" t="s">
        <v>86</v>
      </c>
      <c r="AY538" s="17" t="s">
        <v>135</v>
      </c>
      <c r="BE538" s="196">
        <f>IF(N538="základní",J538,0)</f>
        <v>0</v>
      </c>
      <c r="BF538" s="196">
        <f>IF(N538="snížená",J538,0)</f>
        <v>0</v>
      </c>
      <c r="BG538" s="196">
        <f>IF(N538="zákl. přenesená",J538,0)</f>
        <v>0</v>
      </c>
      <c r="BH538" s="196">
        <f>IF(N538="sníž. přenesená",J538,0)</f>
        <v>0</v>
      </c>
      <c r="BI538" s="196">
        <f>IF(N538="nulová",J538,0)</f>
        <v>0</v>
      </c>
      <c r="BJ538" s="17" t="s">
        <v>84</v>
      </c>
      <c r="BK538" s="196">
        <f>ROUND(I538*H538,2)</f>
        <v>0</v>
      </c>
      <c r="BL538" s="17" t="s">
        <v>235</v>
      </c>
      <c r="BM538" s="195" t="s">
        <v>689</v>
      </c>
    </row>
    <row r="539" spans="1:65" s="2" customFormat="1" ht="11.25">
      <c r="A539" s="34"/>
      <c r="B539" s="35"/>
      <c r="C539" s="36"/>
      <c r="D539" s="197" t="s">
        <v>143</v>
      </c>
      <c r="E539" s="36"/>
      <c r="F539" s="198" t="s">
        <v>690</v>
      </c>
      <c r="G539" s="36"/>
      <c r="H539" s="36"/>
      <c r="I539" s="199"/>
      <c r="J539" s="36"/>
      <c r="K539" s="36"/>
      <c r="L539" s="39"/>
      <c r="M539" s="200"/>
      <c r="N539" s="201"/>
      <c r="O539" s="71"/>
      <c r="P539" s="71"/>
      <c r="Q539" s="71"/>
      <c r="R539" s="71"/>
      <c r="S539" s="71"/>
      <c r="T539" s="72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T539" s="17" t="s">
        <v>143</v>
      </c>
      <c r="AU539" s="17" t="s">
        <v>86</v>
      </c>
    </row>
    <row r="540" spans="1:65" s="14" customFormat="1" ht="11.25">
      <c r="B540" s="212"/>
      <c r="C540" s="213"/>
      <c r="D540" s="197" t="s">
        <v>145</v>
      </c>
      <c r="E540" s="214" t="s">
        <v>1</v>
      </c>
      <c r="F540" s="215" t="s">
        <v>691</v>
      </c>
      <c r="G540" s="213"/>
      <c r="H540" s="216">
        <v>2.25</v>
      </c>
      <c r="I540" s="217"/>
      <c r="J540" s="213"/>
      <c r="K540" s="213"/>
      <c r="L540" s="218"/>
      <c r="M540" s="219"/>
      <c r="N540" s="220"/>
      <c r="O540" s="220"/>
      <c r="P540" s="220"/>
      <c r="Q540" s="220"/>
      <c r="R540" s="220"/>
      <c r="S540" s="220"/>
      <c r="T540" s="221"/>
      <c r="AT540" s="222" t="s">
        <v>145</v>
      </c>
      <c r="AU540" s="222" t="s">
        <v>86</v>
      </c>
      <c r="AV540" s="14" t="s">
        <v>86</v>
      </c>
      <c r="AW540" s="14" t="s">
        <v>32</v>
      </c>
      <c r="AX540" s="14" t="s">
        <v>76</v>
      </c>
      <c r="AY540" s="222" t="s">
        <v>135</v>
      </c>
    </row>
    <row r="541" spans="1:65" s="15" customFormat="1" ht="11.25">
      <c r="B541" s="223"/>
      <c r="C541" s="224"/>
      <c r="D541" s="197" t="s">
        <v>145</v>
      </c>
      <c r="E541" s="225" t="s">
        <v>1</v>
      </c>
      <c r="F541" s="226" t="s">
        <v>148</v>
      </c>
      <c r="G541" s="224"/>
      <c r="H541" s="227">
        <v>2.25</v>
      </c>
      <c r="I541" s="228"/>
      <c r="J541" s="224"/>
      <c r="K541" s="224"/>
      <c r="L541" s="229"/>
      <c r="M541" s="230"/>
      <c r="N541" s="231"/>
      <c r="O541" s="231"/>
      <c r="P541" s="231"/>
      <c r="Q541" s="231"/>
      <c r="R541" s="231"/>
      <c r="S541" s="231"/>
      <c r="T541" s="232"/>
      <c r="AT541" s="233" t="s">
        <v>145</v>
      </c>
      <c r="AU541" s="233" t="s">
        <v>86</v>
      </c>
      <c r="AV541" s="15" t="s">
        <v>141</v>
      </c>
      <c r="AW541" s="15" t="s">
        <v>32</v>
      </c>
      <c r="AX541" s="15" t="s">
        <v>84</v>
      </c>
      <c r="AY541" s="233" t="s">
        <v>135</v>
      </c>
    </row>
    <row r="542" spans="1:65" s="2" customFormat="1" ht="16.5" customHeight="1">
      <c r="A542" s="34"/>
      <c r="B542" s="35"/>
      <c r="C542" s="183" t="s">
        <v>692</v>
      </c>
      <c r="D542" s="183" t="s">
        <v>137</v>
      </c>
      <c r="E542" s="184" t="s">
        <v>693</v>
      </c>
      <c r="F542" s="185" t="s">
        <v>694</v>
      </c>
      <c r="G542" s="186" t="s">
        <v>185</v>
      </c>
      <c r="H542" s="187">
        <v>2.25</v>
      </c>
      <c r="I542" s="188"/>
      <c r="J542" s="189">
        <f>ROUND(I542*H542,2)</f>
        <v>0</v>
      </c>
      <c r="K542" s="190"/>
      <c r="L542" s="39"/>
      <c r="M542" s="191" t="s">
        <v>1</v>
      </c>
      <c r="N542" s="192" t="s">
        <v>41</v>
      </c>
      <c r="O542" s="71"/>
      <c r="P542" s="193">
        <f>O542*H542</f>
        <v>0</v>
      </c>
      <c r="Q542" s="193">
        <v>2.9999999999999997E-4</v>
      </c>
      <c r="R542" s="193">
        <f>Q542*H542</f>
        <v>6.7499999999999993E-4</v>
      </c>
      <c r="S542" s="193">
        <v>0</v>
      </c>
      <c r="T542" s="194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5" t="s">
        <v>235</v>
      </c>
      <c r="AT542" s="195" t="s">
        <v>137</v>
      </c>
      <c r="AU542" s="195" t="s">
        <v>86</v>
      </c>
      <c r="AY542" s="17" t="s">
        <v>135</v>
      </c>
      <c r="BE542" s="196">
        <f>IF(N542="základní",J542,0)</f>
        <v>0</v>
      </c>
      <c r="BF542" s="196">
        <f>IF(N542="snížená",J542,0)</f>
        <v>0</v>
      </c>
      <c r="BG542" s="196">
        <f>IF(N542="zákl. přenesená",J542,0)</f>
        <v>0</v>
      </c>
      <c r="BH542" s="196">
        <f>IF(N542="sníž. přenesená",J542,0)</f>
        <v>0</v>
      </c>
      <c r="BI542" s="196">
        <f>IF(N542="nulová",J542,0)</f>
        <v>0</v>
      </c>
      <c r="BJ542" s="17" t="s">
        <v>84</v>
      </c>
      <c r="BK542" s="196">
        <f>ROUND(I542*H542,2)</f>
        <v>0</v>
      </c>
      <c r="BL542" s="17" t="s">
        <v>235</v>
      </c>
      <c r="BM542" s="195" t="s">
        <v>695</v>
      </c>
    </row>
    <row r="543" spans="1:65" s="2" customFormat="1" ht="11.25">
      <c r="A543" s="34"/>
      <c r="B543" s="35"/>
      <c r="C543" s="36"/>
      <c r="D543" s="197" t="s">
        <v>143</v>
      </c>
      <c r="E543" s="36"/>
      <c r="F543" s="198" t="s">
        <v>696</v>
      </c>
      <c r="G543" s="36"/>
      <c r="H543" s="36"/>
      <c r="I543" s="199"/>
      <c r="J543" s="36"/>
      <c r="K543" s="36"/>
      <c r="L543" s="39"/>
      <c r="M543" s="200"/>
      <c r="N543" s="201"/>
      <c r="O543" s="71"/>
      <c r="P543" s="71"/>
      <c r="Q543" s="71"/>
      <c r="R543" s="71"/>
      <c r="S543" s="71"/>
      <c r="T543" s="72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7" t="s">
        <v>143</v>
      </c>
      <c r="AU543" s="17" t="s">
        <v>86</v>
      </c>
    </row>
    <row r="544" spans="1:65" s="14" customFormat="1" ht="11.25">
      <c r="B544" s="212"/>
      <c r="C544" s="213"/>
      <c r="D544" s="197" t="s">
        <v>145</v>
      </c>
      <c r="E544" s="214" t="s">
        <v>1</v>
      </c>
      <c r="F544" s="215" t="s">
        <v>691</v>
      </c>
      <c r="G544" s="213"/>
      <c r="H544" s="216">
        <v>2.25</v>
      </c>
      <c r="I544" s="217"/>
      <c r="J544" s="213"/>
      <c r="K544" s="213"/>
      <c r="L544" s="218"/>
      <c r="M544" s="219"/>
      <c r="N544" s="220"/>
      <c r="O544" s="220"/>
      <c r="P544" s="220"/>
      <c r="Q544" s="220"/>
      <c r="R544" s="220"/>
      <c r="S544" s="220"/>
      <c r="T544" s="221"/>
      <c r="AT544" s="222" t="s">
        <v>145</v>
      </c>
      <c r="AU544" s="222" t="s">
        <v>86</v>
      </c>
      <c r="AV544" s="14" t="s">
        <v>86</v>
      </c>
      <c r="AW544" s="14" t="s">
        <v>32</v>
      </c>
      <c r="AX544" s="14" t="s">
        <v>76</v>
      </c>
      <c r="AY544" s="222" t="s">
        <v>135</v>
      </c>
    </row>
    <row r="545" spans="1:65" s="15" customFormat="1" ht="11.25">
      <c r="B545" s="223"/>
      <c r="C545" s="224"/>
      <c r="D545" s="197" t="s">
        <v>145</v>
      </c>
      <c r="E545" s="225" t="s">
        <v>1</v>
      </c>
      <c r="F545" s="226" t="s">
        <v>148</v>
      </c>
      <c r="G545" s="224"/>
      <c r="H545" s="227">
        <v>2.25</v>
      </c>
      <c r="I545" s="228"/>
      <c r="J545" s="224"/>
      <c r="K545" s="224"/>
      <c r="L545" s="229"/>
      <c r="M545" s="230"/>
      <c r="N545" s="231"/>
      <c r="O545" s="231"/>
      <c r="P545" s="231"/>
      <c r="Q545" s="231"/>
      <c r="R545" s="231"/>
      <c r="S545" s="231"/>
      <c r="T545" s="232"/>
      <c r="AT545" s="233" t="s">
        <v>145</v>
      </c>
      <c r="AU545" s="233" t="s">
        <v>86</v>
      </c>
      <c r="AV545" s="15" t="s">
        <v>141</v>
      </c>
      <c r="AW545" s="15" t="s">
        <v>32</v>
      </c>
      <c r="AX545" s="15" t="s">
        <v>84</v>
      </c>
      <c r="AY545" s="233" t="s">
        <v>135</v>
      </c>
    </row>
    <row r="546" spans="1:65" s="2" customFormat="1" ht="21.75" customHeight="1">
      <c r="A546" s="34"/>
      <c r="B546" s="35"/>
      <c r="C546" s="183" t="s">
        <v>697</v>
      </c>
      <c r="D546" s="183" t="s">
        <v>137</v>
      </c>
      <c r="E546" s="184" t="s">
        <v>698</v>
      </c>
      <c r="F546" s="185" t="s">
        <v>699</v>
      </c>
      <c r="G546" s="186" t="s">
        <v>185</v>
      </c>
      <c r="H546" s="187">
        <v>2.25</v>
      </c>
      <c r="I546" s="188"/>
      <c r="J546" s="189">
        <f>ROUND(I546*H546,2)</f>
        <v>0</v>
      </c>
      <c r="K546" s="190"/>
      <c r="L546" s="39"/>
      <c r="M546" s="191" t="s">
        <v>1</v>
      </c>
      <c r="N546" s="192" t="s">
        <v>41</v>
      </c>
      <c r="O546" s="71"/>
      <c r="P546" s="193">
        <f>O546*H546</f>
        <v>0</v>
      </c>
      <c r="Q546" s="193">
        <v>7.5500000000000003E-3</v>
      </c>
      <c r="R546" s="193">
        <f>Q546*H546</f>
        <v>1.6987499999999999E-2</v>
      </c>
      <c r="S546" s="193">
        <v>0</v>
      </c>
      <c r="T546" s="194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95" t="s">
        <v>235</v>
      </c>
      <c r="AT546" s="195" t="s">
        <v>137</v>
      </c>
      <c r="AU546" s="195" t="s">
        <v>86</v>
      </c>
      <c r="AY546" s="17" t="s">
        <v>135</v>
      </c>
      <c r="BE546" s="196">
        <f>IF(N546="základní",J546,0)</f>
        <v>0</v>
      </c>
      <c r="BF546" s="196">
        <f>IF(N546="snížená",J546,0)</f>
        <v>0</v>
      </c>
      <c r="BG546" s="196">
        <f>IF(N546="zákl. přenesená",J546,0)</f>
        <v>0</v>
      </c>
      <c r="BH546" s="196">
        <f>IF(N546="sníž. přenesená",J546,0)</f>
        <v>0</v>
      </c>
      <c r="BI546" s="196">
        <f>IF(N546="nulová",J546,0)</f>
        <v>0</v>
      </c>
      <c r="BJ546" s="17" t="s">
        <v>84</v>
      </c>
      <c r="BK546" s="196">
        <f>ROUND(I546*H546,2)</f>
        <v>0</v>
      </c>
      <c r="BL546" s="17" t="s">
        <v>235</v>
      </c>
      <c r="BM546" s="195" t="s">
        <v>700</v>
      </c>
    </row>
    <row r="547" spans="1:65" s="2" customFormat="1" ht="11.25">
      <c r="A547" s="34"/>
      <c r="B547" s="35"/>
      <c r="C547" s="36"/>
      <c r="D547" s="197" t="s">
        <v>143</v>
      </c>
      <c r="E547" s="36"/>
      <c r="F547" s="198" t="s">
        <v>701</v>
      </c>
      <c r="G547" s="36"/>
      <c r="H547" s="36"/>
      <c r="I547" s="199"/>
      <c r="J547" s="36"/>
      <c r="K547" s="36"/>
      <c r="L547" s="39"/>
      <c r="M547" s="200"/>
      <c r="N547" s="201"/>
      <c r="O547" s="71"/>
      <c r="P547" s="71"/>
      <c r="Q547" s="71"/>
      <c r="R547" s="71"/>
      <c r="S547" s="71"/>
      <c r="T547" s="72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T547" s="17" t="s">
        <v>143</v>
      </c>
      <c r="AU547" s="17" t="s">
        <v>86</v>
      </c>
    </row>
    <row r="548" spans="1:65" s="14" customFormat="1" ht="11.25">
      <c r="B548" s="212"/>
      <c r="C548" s="213"/>
      <c r="D548" s="197" t="s">
        <v>145</v>
      </c>
      <c r="E548" s="214" t="s">
        <v>1</v>
      </c>
      <c r="F548" s="215" t="s">
        <v>691</v>
      </c>
      <c r="G548" s="213"/>
      <c r="H548" s="216">
        <v>2.25</v>
      </c>
      <c r="I548" s="217"/>
      <c r="J548" s="213"/>
      <c r="K548" s="213"/>
      <c r="L548" s="218"/>
      <c r="M548" s="219"/>
      <c r="N548" s="220"/>
      <c r="O548" s="220"/>
      <c r="P548" s="220"/>
      <c r="Q548" s="220"/>
      <c r="R548" s="220"/>
      <c r="S548" s="220"/>
      <c r="T548" s="221"/>
      <c r="AT548" s="222" t="s">
        <v>145</v>
      </c>
      <c r="AU548" s="222" t="s">
        <v>86</v>
      </c>
      <c r="AV548" s="14" t="s">
        <v>86</v>
      </c>
      <c r="AW548" s="14" t="s">
        <v>32</v>
      </c>
      <c r="AX548" s="14" t="s">
        <v>76</v>
      </c>
      <c r="AY548" s="222" t="s">
        <v>135</v>
      </c>
    </row>
    <row r="549" spans="1:65" s="15" customFormat="1" ht="11.25">
      <c r="B549" s="223"/>
      <c r="C549" s="224"/>
      <c r="D549" s="197" t="s">
        <v>145</v>
      </c>
      <c r="E549" s="225" t="s">
        <v>1</v>
      </c>
      <c r="F549" s="226" t="s">
        <v>148</v>
      </c>
      <c r="G549" s="224"/>
      <c r="H549" s="227">
        <v>2.25</v>
      </c>
      <c r="I549" s="228"/>
      <c r="J549" s="224"/>
      <c r="K549" s="224"/>
      <c r="L549" s="229"/>
      <c r="M549" s="230"/>
      <c r="N549" s="231"/>
      <c r="O549" s="231"/>
      <c r="P549" s="231"/>
      <c r="Q549" s="231"/>
      <c r="R549" s="231"/>
      <c r="S549" s="231"/>
      <c r="T549" s="232"/>
      <c r="AT549" s="233" t="s">
        <v>145</v>
      </c>
      <c r="AU549" s="233" t="s">
        <v>86</v>
      </c>
      <c r="AV549" s="15" t="s">
        <v>141</v>
      </c>
      <c r="AW549" s="15" t="s">
        <v>32</v>
      </c>
      <c r="AX549" s="15" t="s">
        <v>84</v>
      </c>
      <c r="AY549" s="233" t="s">
        <v>135</v>
      </c>
    </row>
    <row r="550" spans="1:65" s="2" customFormat="1" ht="16.5" customHeight="1">
      <c r="A550" s="34"/>
      <c r="B550" s="35"/>
      <c r="C550" s="234" t="s">
        <v>702</v>
      </c>
      <c r="D550" s="234" t="s">
        <v>175</v>
      </c>
      <c r="E550" s="235" t="s">
        <v>703</v>
      </c>
      <c r="F550" s="236" t="s">
        <v>704</v>
      </c>
      <c r="G550" s="237" t="s">
        <v>185</v>
      </c>
      <c r="H550" s="238">
        <v>2.5880000000000001</v>
      </c>
      <c r="I550" s="239"/>
      <c r="J550" s="240">
        <f>ROUND(I550*H550,2)</f>
        <v>0</v>
      </c>
      <c r="K550" s="241"/>
      <c r="L550" s="242"/>
      <c r="M550" s="243" t="s">
        <v>1</v>
      </c>
      <c r="N550" s="244" t="s">
        <v>41</v>
      </c>
      <c r="O550" s="71"/>
      <c r="P550" s="193">
        <f>O550*H550</f>
        <v>0</v>
      </c>
      <c r="Q550" s="193">
        <v>1.8409999999999999E-2</v>
      </c>
      <c r="R550" s="193">
        <f>Q550*H550</f>
        <v>4.7645079999999999E-2</v>
      </c>
      <c r="S550" s="193">
        <v>0</v>
      </c>
      <c r="T550" s="194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95" t="s">
        <v>321</v>
      </c>
      <c r="AT550" s="195" t="s">
        <v>175</v>
      </c>
      <c r="AU550" s="195" t="s">
        <v>86</v>
      </c>
      <c r="AY550" s="17" t="s">
        <v>135</v>
      </c>
      <c r="BE550" s="196">
        <f>IF(N550="základní",J550,0)</f>
        <v>0</v>
      </c>
      <c r="BF550" s="196">
        <f>IF(N550="snížená",J550,0)</f>
        <v>0</v>
      </c>
      <c r="BG550" s="196">
        <f>IF(N550="zákl. přenesená",J550,0)</f>
        <v>0</v>
      </c>
      <c r="BH550" s="196">
        <f>IF(N550="sníž. přenesená",J550,0)</f>
        <v>0</v>
      </c>
      <c r="BI550" s="196">
        <f>IF(N550="nulová",J550,0)</f>
        <v>0</v>
      </c>
      <c r="BJ550" s="17" t="s">
        <v>84</v>
      </c>
      <c r="BK550" s="196">
        <f>ROUND(I550*H550,2)</f>
        <v>0</v>
      </c>
      <c r="BL550" s="17" t="s">
        <v>235</v>
      </c>
      <c r="BM550" s="195" t="s">
        <v>705</v>
      </c>
    </row>
    <row r="551" spans="1:65" s="2" customFormat="1" ht="11.25">
      <c r="A551" s="34"/>
      <c r="B551" s="35"/>
      <c r="C551" s="36"/>
      <c r="D551" s="197" t="s">
        <v>143</v>
      </c>
      <c r="E551" s="36"/>
      <c r="F551" s="198" t="s">
        <v>704</v>
      </c>
      <c r="G551" s="36"/>
      <c r="H551" s="36"/>
      <c r="I551" s="199"/>
      <c r="J551" s="36"/>
      <c r="K551" s="36"/>
      <c r="L551" s="39"/>
      <c r="M551" s="200"/>
      <c r="N551" s="201"/>
      <c r="O551" s="71"/>
      <c r="P551" s="71"/>
      <c r="Q551" s="71"/>
      <c r="R551" s="71"/>
      <c r="S551" s="71"/>
      <c r="T551" s="72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T551" s="17" t="s">
        <v>143</v>
      </c>
      <c r="AU551" s="17" t="s">
        <v>86</v>
      </c>
    </row>
    <row r="552" spans="1:65" s="14" customFormat="1" ht="11.25">
      <c r="B552" s="212"/>
      <c r="C552" s="213"/>
      <c r="D552" s="197" t="s">
        <v>145</v>
      </c>
      <c r="E552" s="213"/>
      <c r="F552" s="215" t="s">
        <v>706</v>
      </c>
      <c r="G552" s="213"/>
      <c r="H552" s="216">
        <v>2.5880000000000001</v>
      </c>
      <c r="I552" s="217"/>
      <c r="J552" s="213"/>
      <c r="K552" s="213"/>
      <c r="L552" s="218"/>
      <c r="M552" s="219"/>
      <c r="N552" s="220"/>
      <c r="O552" s="220"/>
      <c r="P552" s="220"/>
      <c r="Q552" s="220"/>
      <c r="R552" s="220"/>
      <c r="S552" s="220"/>
      <c r="T552" s="221"/>
      <c r="AT552" s="222" t="s">
        <v>145</v>
      </c>
      <c r="AU552" s="222" t="s">
        <v>86</v>
      </c>
      <c r="AV552" s="14" t="s">
        <v>86</v>
      </c>
      <c r="AW552" s="14" t="s">
        <v>4</v>
      </c>
      <c r="AX552" s="14" t="s">
        <v>84</v>
      </c>
      <c r="AY552" s="222" t="s">
        <v>135</v>
      </c>
    </row>
    <row r="553" spans="1:65" s="2" customFormat="1" ht="21.75" customHeight="1">
      <c r="A553" s="34"/>
      <c r="B553" s="35"/>
      <c r="C553" s="183" t="s">
        <v>707</v>
      </c>
      <c r="D553" s="183" t="s">
        <v>137</v>
      </c>
      <c r="E553" s="184" t="s">
        <v>708</v>
      </c>
      <c r="F553" s="185" t="s">
        <v>709</v>
      </c>
      <c r="G553" s="186" t="s">
        <v>185</v>
      </c>
      <c r="H553" s="187">
        <v>2.25</v>
      </c>
      <c r="I553" s="188"/>
      <c r="J553" s="189">
        <f>ROUND(I553*H553,2)</f>
        <v>0</v>
      </c>
      <c r="K553" s="190"/>
      <c r="L553" s="39"/>
      <c r="M553" s="191" t="s">
        <v>1</v>
      </c>
      <c r="N553" s="192" t="s">
        <v>41</v>
      </c>
      <c r="O553" s="71"/>
      <c r="P553" s="193">
        <f>O553*H553</f>
        <v>0</v>
      </c>
      <c r="Q553" s="193">
        <v>0</v>
      </c>
      <c r="R553" s="193">
        <f>Q553*H553</f>
        <v>0</v>
      </c>
      <c r="S553" s="193">
        <v>0</v>
      </c>
      <c r="T553" s="194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5" t="s">
        <v>235</v>
      </c>
      <c r="AT553" s="195" t="s">
        <v>137</v>
      </c>
      <c r="AU553" s="195" t="s">
        <v>86</v>
      </c>
      <c r="AY553" s="17" t="s">
        <v>135</v>
      </c>
      <c r="BE553" s="196">
        <f>IF(N553="základní",J553,0)</f>
        <v>0</v>
      </c>
      <c r="BF553" s="196">
        <f>IF(N553="snížená",J553,0)</f>
        <v>0</v>
      </c>
      <c r="BG553" s="196">
        <f>IF(N553="zákl. přenesená",J553,0)</f>
        <v>0</v>
      </c>
      <c r="BH553" s="196">
        <f>IF(N553="sníž. přenesená",J553,0)</f>
        <v>0</v>
      </c>
      <c r="BI553" s="196">
        <f>IF(N553="nulová",J553,0)</f>
        <v>0</v>
      </c>
      <c r="BJ553" s="17" t="s">
        <v>84</v>
      </c>
      <c r="BK553" s="196">
        <f>ROUND(I553*H553,2)</f>
        <v>0</v>
      </c>
      <c r="BL553" s="17" t="s">
        <v>235</v>
      </c>
      <c r="BM553" s="195" t="s">
        <v>710</v>
      </c>
    </row>
    <row r="554" spans="1:65" s="2" customFormat="1" ht="11.25">
      <c r="A554" s="34"/>
      <c r="B554" s="35"/>
      <c r="C554" s="36"/>
      <c r="D554" s="197" t="s">
        <v>143</v>
      </c>
      <c r="E554" s="36"/>
      <c r="F554" s="198" t="s">
        <v>711</v>
      </c>
      <c r="G554" s="36"/>
      <c r="H554" s="36"/>
      <c r="I554" s="199"/>
      <c r="J554" s="36"/>
      <c r="K554" s="36"/>
      <c r="L554" s="39"/>
      <c r="M554" s="200"/>
      <c r="N554" s="201"/>
      <c r="O554" s="71"/>
      <c r="P554" s="71"/>
      <c r="Q554" s="71"/>
      <c r="R554" s="71"/>
      <c r="S554" s="71"/>
      <c r="T554" s="72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T554" s="17" t="s">
        <v>143</v>
      </c>
      <c r="AU554" s="17" t="s">
        <v>86</v>
      </c>
    </row>
    <row r="555" spans="1:65" s="14" customFormat="1" ht="11.25">
      <c r="B555" s="212"/>
      <c r="C555" s="213"/>
      <c r="D555" s="197" t="s">
        <v>145</v>
      </c>
      <c r="E555" s="214" t="s">
        <v>1</v>
      </c>
      <c r="F555" s="215" t="s">
        <v>691</v>
      </c>
      <c r="G555" s="213"/>
      <c r="H555" s="216">
        <v>2.25</v>
      </c>
      <c r="I555" s="217"/>
      <c r="J555" s="213"/>
      <c r="K555" s="213"/>
      <c r="L555" s="218"/>
      <c r="M555" s="219"/>
      <c r="N555" s="220"/>
      <c r="O555" s="220"/>
      <c r="P555" s="220"/>
      <c r="Q555" s="220"/>
      <c r="R555" s="220"/>
      <c r="S555" s="220"/>
      <c r="T555" s="221"/>
      <c r="AT555" s="222" t="s">
        <v>145</v>
      </c>
      <c r="AU555" s="222" t="s">
        <v>86</v>
      </c>
      <c r="AV555" s="14" t="s">
        <v>86</v>
      </c>
      <c r="AW555" s="14" t="s">
        <v>32</v>
      </c>
      <c r="AX555" s="14" t="s">
        <v>76</v>
      </c>
      <c r="AY555" s="222" t="s">
        <v>135</v>
      </c>
    </row>
    <row r="556" spans="1:65" s="15" customFormat="1" ht="11.25">
      <c r="B556" s="223"/>
      <c r="C556" s="224"/>
      <c r="D556" s="197" t="s">
        <v>145</v>
      </c>
      <c r="E556" s="225" t="s">
        <v>1</v>
      </c>
      <c r="F556" s="226" t="s">
        <v>148</v>
      </c>
      <c r="G556" s="224"/>
      <c r="H556" s="227">
        <v>2.25</v>
      </c>
      <c r="I556" s="228"/>
      <c r="J556" s="224"/>
      <c r="K556" s="224"/>
      <c r="L556" s="229"/>
      <c r="M556" s="230"/>
      <c r="N556" s="231"/>
      <c r="O556" s="231"/>
      <c r="P556" s="231"/>
      <c r="Q556" s="231"/>
      <c r="R556" s="231"/>
      <c r="S556" s="231"/>
      <c r="T556" s="232"/>
      <c r="AT556" s="233" t="s">
        <v>145</v>
      </c>
      <c r="AU556" s="233" t="s">
        <v>86</v>
      </c>
      <c r="AV556" s="15" t="s">
        <v>141</v>
      </c>
      <c r="AW556" s="15" t="s">
        <v>32</v>
      </c>
      <c r="AX556" s="15" t="s">
        <v>84</v>
      </c>
      <c r="AY556" s="233" t="s">
        <v>135</v>
      </c>
    </row>
    <row r="557" spans="1:65" s="2" customFormat="1" ht="16.5" customHeight="1">
      <c r="A557" s="34"/>
      <c r="B557" s="35"/>
      <c r="C557" s="183" t="s">
        <v>712</v>
      </c>
      <c r="D557" s="183" t="s">
        <v>137</v>
      </c>
      <c r="E557" s="184" t="s">
        <v>713</v>
      </c>
      <c r="F557" s="185" t="s">
        <v>714</v>
      </c>
      <c r="G557" s="186" t="s">
        <v>476</v>
      </c>
      <c r="H557" s="245"/>
      <c r="I557" s="188"/>
      <c r="J557" s="189">
        <f>ROUND(I557*H557,2)</f>
        <v>0</v>
      </c>
      <c r="K557" s="190"/>
      <c r="L557" s="39"/>
      <c r="M557" s="191" t="s">
        <v>1</v>
      </c>
      <c r="N557" s="192" t="s">
        <v>41</v>
      </c>
      <c r="O557" s="71"/>
      <c r="P557" s="193">
        <f>O557*H557</f>
        <v>0</v>
      </c>
      <c r="Q557" s="193">
        <v>0</v>
      </c>
      <c r="R557" s="193">
        <f>Q557*H557</f>
        <v>0</v>
      </c>
      <c r="S557" s="193">
        <v>0</v>
      </c>
      <c r="T557" s="194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5" t="s">
        <v>235</v>
      </c>
      <c r="AT557" s="195" t="s">
        <v>137</v>
      </c>
      <c r="AU557" s="195" t="s">
        <v>86</v>
      </c>
      <c r="AY557" s="17" t="s">
        <v>135</v>
      </c>
      <c r="BE557" s="196">
        <f>IF(N557="základní",J557,0)</f>
        <v>0</v>
      </c>
      <c r="BF557" s="196">
        <f>IF(N557="snížená",J557,0)</f>
        <v>0</v>
      </c>
      <c r="BG557" s="196">
        <f>IF(N557="zákl. přenesená",J557,0)</f>
        <v>0</v>
      </c>
      <c r="BH557" s="196">
        <f>IF(N557="sníž. přenesená",J557,0)</f>
        <v>0</v>
      </c>
      <c r="BI557" s="196">
        <f>IF(N557="nulová",J557,0)</f>
        <v>0</v>
      </c>
      <c r="BJ557" s="17" t="s">
        <v>84</v>
      </c>
      <c r="BK557" s="196">
        <f>ROUND(I557*H557,2)</f>
        <v>0</v>
      </c>
      <c r="BL557" s="17" t="s">
        <v>235</v>
      </c>
      <c r="BM557" s="195" t="s">
        <v>715</v>
      </c>
    </row>
    <row r="558" spans="1:65" s="2" customFormat="1" ht="19.5">
      <c r="A558" s="34"/>
      <c r="B558" s="35"/>
      <c r="C558" s="36"/>
      <c r="D558" s="197" t="s">
        <v>143</v>
      </c>
      <c r="E558" s="36"/>
      <c r="F558" s="198" t="s">
        <v>716</v>
      </c>
      <c r="G558" s="36"/>
      <c r="H558" s="36"/>
      <c r="I558" s="199"/>
      <c r="J558" s="36"/>
      <c r="K558" s="36"/>
      <c r="L558" s="39"/>
      <c r="M558" s="200"/>
      <c r="N558" s="201"/>
      <c r="O558" s="71"/>
      <c r="P558" s="71"/>
      <c r="Q558" s="71"/>
      <c r="R558" s="71"/>
      <c r="S558" s="71"/>
      <c r="T558" s="72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7" t="s">
        <v>143</v>
      </c>
      <c r="AU558" s="17" t="s">
        <v>86</v>
      </c>
    </row>
    <row r="559" spans="1:65" s="12" customFormat="1" ht="22.9" customHeight="1">
      <c r="B559" s="167"/>
      <c r="C559" s="168"/>
      <c r="D559" s="169" t="s">
        <v>75</v>
      </c>
      <c r="E559" s="181" t="s">
        <v>717</v>
      </c>
      <c r="F559" s="181" t="s">
        <v>718</v>
      </c>
      <c r="G559" s="168"/>
      <c r="H559" s="168"/>
      <c r="I559" s="171"/>
      <c r="J559" s="182">
        <f>BK559</f>
        <v>0</v>
      </c>
      <c r="K559" s="168"/>
      <c r="L559" s="173"/>
      <c r="M559" s="174"/>
      <c r="N559" s="175"/>
      <c r="O559" s="175"/>
      <c r="P559" s="176">
        <f>SUM(P560:P574)</f>
        <v>0</v>
      </c>
      <c r="Q559" s="175"/>
      <c r="R559" s="176">
        <f>SUM(R560:R574)</f>
        <v>4.8299999999999996E-2</v>
      </c>
      <c r="S559" s="175"/>
      <c r="T559" s="177">
        <f>SUM(T560:T574)</f>
        <v>0</v>
      </c>
      <c r="AR559" s="178" t="s">
        <v>86</v>
      </c>
      <c r="AT559" s="179" t="s">
        <v>75</v>
      </c>
      <c r="AU559" s="179" t="s">
        <v>84</v>
      </c>
      <c r="AY559" s="178" t="s">
        <v>135</v>
      </c>
      <c r="BK559" s="180">
        <f>SUM(BK560:BK574)</f>
        <v>0</v>
      </c>
    </row>
    <row r="560" spans="1:65" s="2" customFormat="1" ht="16.5" customHeight="1">
      <c r="A560" s="34"/>
      <c r="B560" s="35"/>
      <c r="C560" s="183" t="s">
        <v>719</v>
      </c>
      <c r="D560" s="183" t="s">
        <v>137</v>
      </c>
      <c r="E560" s="184" t="s">
        <v>720</v>
      </c>
      <c r="F560" s="185" t="s">
        <v>721</v>
      </c>
      <c r="G560" s="186" t="s">
        <v>185</v>
      </c>
      <c r="H560" s="187">
        <v>105</v>
      </c>
      <c r="I560" s="188"/>
      <c r="J560" s="189">
        <f>ROUND(I560*H560,2)</f>
        <v>0</v>
      </c>
      <c r="K560" s="190"/>
      <c r="L560" s="39"/>
      <c r="M560" s="191" t="s">
        <v>1</v>
      </c>
      <c r="N560" s="192" t="s">
        <v>41</v>
      </c>
      <c r="O560" s="71"/>
      <c r="P560" s="193">
        <f>O560*H560</f>
        <v>0</v>
      </c>
      <c r="Q560" s="193">
        <v>0</v>
      </c>
      <c r="R560" s="193">
        <f>Q560*H560</f>
        <v>0</v>
      </c>
      <c r="S560" s="193">
        <v>0</v>
      </c>
      <c r="T560" s="194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5" t="s">
        <v>235</v>
      </c>
      <c r="AT560" s="195" t="s">
        <v>137</v>
      </c>
      <c r="AU560" s="195" t="s">
        <v>86</v>
      </c>
      <c r="AY560" s="17" t="s">
        <v>135</v>
      </c>
      <c r="BE560" s="196">
        <f>IF(N560="základní",J560,0)</f>
        <v>0</v>
      </c>
      <c r="BF560" s="196">
        <f>IF(N560="snížená",J560,0)</f>
        <v>0</v>
      </c>
      <c r="BG560" s="196">
        <f>IF(N560="zákl. přenesená",J560,0)</f>
        <v>0</v>
      </c>
      <c r="BH560" s="196">
        <f>IF(N560="sníž. přenesená",J560,0)</f>
        <v>0</v>
      </c>
      <c r="BI560" s="196">
        <f>IF(N560="nulová",J560,0)</f>
        <v>0</v>
      </c>
      <c r="BJ560" s="17" t="s">
        <v>84</v>
      </c>
      <c r="BK560" s="196">
        <f>ROUND(I560*H560,2)</f>
        <v>0</v>
      </c>
      <c r="BL560" s="17" t="s">
        <v>235</v>
      </c>
      <c r="BM560" s="195" t="s">
        <v>722</v>
      </c>
    </row>
    <row r="561" spans="1:65" s="2" customFormat="1" ht="11.25">
      <c r="A561" s="34"/>
      <c r="B561" s="35"/>
      <c r="C561" s="36"/>
      <c r="D561" s="197" t="s">
        <v>143</v>
      </c>
      <c r="E561" s="36"/>
      <c r="F561" s="198" t="s">
        <v>723</v>
      </c>
      <c r="G561" s="36"/>
      <c r="H561" s="36"/>
      <c r="I561" s="199"/>
      <c r="J561" s="36"/>
      <c r="K561" s="36"/>
      <c r="L561" s="39"/>
      <c r="M561" s="200"/>
      <c r="N561" s="201"/>
      <c r="O561" s="71"/>
      <c r="P561" s="71"/>
      <c r="Q561" s="71"/>
      <c r="R561" s="71"/>
      <c r="S561" s="71"/>
      <c r="T561" s="72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T561" s="17" t="s">
        <v>143</v>
      </c>
      <c r="AU561" s="17" t="s">
        <v>86</v>
      </c>
    </row>
    <row r="562" spans="1:65" s="13" customFormat="1" ht="11.25">
      <c r="B562" s="202"/>
      <c r="C562" s="203"/>
      <c r="D562" s="197" t="s">
        <v>145</v>
      </c>
      <c r="E562" s="204" t="s">
        <v>1</v>
      </c>
      <c r="F562" s="205" t="s">
        <v>724</v>
      </c>
      <c r="G562" s="203"/>
      <c r="H562" s="204" t="s">
        <v>1</v>
      </c>
      <c r="I562" s="206"/>
      <c r="J562" s="203"/>
      <c r="K562" s="203"/>
      <c r="L562" s="207"/>
      <c r="M562" s="208"/>
      <c r="N562" s="209"/>
      <c r="O562" s="209"/>
      <c r="P562" s="209"/>
      <c r="Q562" s="209"/>
      <c r="R562" s="209"/>
      <c r="S562" s="209"/>
      <c r="T562" s="210"/>
      <c r="AT562" s="211" t="s">
        <v>145</v>
      </c>
      <c r="AU562" s="211" t="s">
        <v>86</v>
      </c>
      <c r="AV562" s="13" t="s">
        <v>84</v>
      </c>
      <c r="AW562" s="13" t="s">
        <v>32</v>
      </c>
      <c r="AX562" s="13" t="s">
        <v>76</v>
      </c>
      <c r="AY562" s="211" t="s">
        <v>135</v>
      </c>
    </row>
    <row r="563" spans="1:65" s="14" customFormat="1" ht="11.25">
      <c r="B563" s="212"/>
      <c r="C563" s="213"/>
      <c r="D563" s="197" t="s">
        <v>145</v>
      </c>
      <c r="E563" s="214" t="s">
        <v>1</v>
      </c>
      <c r="F563" s="215" t="s">
        <v>725</v>
      </c>
      <c r="G563" s="213"/>
      <c r="H563" s="216">
        <v>105</v>
      </c>
      <c r="I563" s="217"/>
      <c r="J563" s="213"/>
      <c r="K563" s="213"/>
      <c r="L563" s="218"/>
      <c r="M563" s="219"/>
      <c r="N563" s="220"/>
      <c r="O563" s="220"/>
      <c r="P563" s="220"/>
      <c r="Q563" s="220"/>
      <c r="R563" s="220"/>
      <c r="S563" s="220"/>
      <c r="T563" s="221"/>
      <c r="AT563" s="222" t="s">
        <v>145</v>
      </c>
      <c r="AU563" s="222" t="s">
        <v>86</v>
      </c>
      <c r="AV563" s="14" t="s">
        <v>86</v>
      </c>
      <c r="AW563" s="14" t="s">
        <v>32</v>
      </c>
      <c r="AX563" s="14" t="s">
        <v>76</v>
      </c>
      <c r="AY563" s="222" t="s">
        <v>135</v>
      </c>
    </row>
    <row r="564" spans="1:65" s="15" customFormat="1" ht="11.25">
      <c r="B564" s="223"/>
      <c r="C564" s="224"/>
      <c r="D564" s="197" t="s">
        <v>145</v>
      </c>
      <c r="E564" s="225" t="s">
        <v>1</v>
      </c>
      <c r="F564" s="226" t="s">
        <v>148</v>
      </c>
      <c r="G564" s="224"/>
      <c r="H564" s="227">
        <v>105</v>
      </c>
      <c r="I564" s="228"/>
      <c r="J564" s="224"/>
      <c r="K564" s="224"/>
      <c r="L564" s="229"/>
      <c r="M564" s="230"/>
      <c r="N564" s="231"/>
      <c r="O564" s="231"/>
      <c r="P564" s="231"/>
      <c r="Q564" s="231"/>
      <c r="R564" s="231"/>
      <c r="S564" s="231"/>
      <c r="T564" s="232"/>
      <c r="AT564" s="233" t="s">
        <v>145</v>
      </c>
      <c r="AU564" s="233" t="s">
        <v>86</v>
      </c>
      <c r="AV564" s="15" t="s">
        <v>141</v>
      </c>
      <c r="AW564" s="15" t="s">
        <v>32</v>
      </c>
      <c r="AX564" s="15" t="s">
        <v>84</v>
      </c>
      <c r="AY564" s="233" t="s">
        <v>135</v>
      </c>
    </row>
    <row r="565" spans="1:65" s="2" customFormat="1" ht="16.5" customHeight="1">
      <c r="A565" s="34"/>
      <c r="B565" s="35"/>
      <c r="C565" s="183" t="s">
        <v>725</v>
      </c>
      <c r="D565" s="183" t="s">
        <v>137</v>
      </c>
      <c r="E565" s="184" t="s">
        <v>726</v>
      </c>
      <c r="F565" s="185" t="s">
        <v>727</v>
      </c>
      <c r="G565" s="186" t="s">
        <v>185</v>
      </c>
      <c r="H565" s="187">
        <v>105</v>
      </c>
      <c r="I565" s="188"/>
      <c r="J565" s="189">
        <f>ROUND(I565*H565,2)</f>
        <v>0</v>
      </c>
      <c r="K565" s="190"/>
      <c r="L565" s="39"/>
      <c r="M565" s="191" t="s">
        <v>1</v>
      </c>
      <c r="N565" s="192" t="s">
        <v>41</v>
      </c>
      <c r="O565" s="71"/>
      <c r="P565" s="193">
        <f>O565*H565</f>
        <v>0</v>
      </c>
      <c r="Q565" s="193">
        <v>2.0000000000000001E-4</v>
      </c>
      <c r="R565" s="193">
        <f>Q565*H565</f>
        <v>2.1000000000000001E-2</v>
      </c>
      <c r="S565" s="193">
        <v>0</v>
      </c>
      <c r="T565" s="194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5" t="s">
        <v>235</v>
      </c>
      <c r="AT565" s="195" t="s">
        <v>137</v>
      </c>
      <c r="AU565" s="195" t="s">
        <v>86</v>
      </c>
      <c r="AY565" s="17" t="s">
        <v>135</v>
      </c>
      <c r="BE565" s="196">
        <f>IF(N565="základní",J565,0)</f>
        <v>0</v>
      </c>
      <c r="BF565" s="196">
        <f>IF(N565="snížená",J565,0)</f>
        <v>0</v>
      </c>
      <c r="BG565" s="196">
        <f>IF(N565="zákl. přenesená",J565,0)</f>
        <v>0</v>
      </c>
      <c r="BH565" s="196">
        <f>IF(N565="sníž. přenesená",J565,0)</f>
        <v>0</v>
      </c>
      <c r="BI565" s="196">
        <f>IF(N565="nulová",J565,0)</f>
        <v>0</v>
      </c>
      <c r="BJ565" s="17" t="s">
        <v>84</v>
      </c>
      <c r="BK565" s="196">
        <f>ROUND(I565*H565,2)</f>
        <v>0</v>
      </c>
      <c r="BL565" s="17" t="s">
        <v>235</v>
      </c>
      <c r="BM565" s="195" t="s">
        <v>728</v>
      </c>
    </row>
    <row r="566" spans="1:65" s="2" customFormat="1" ht="11.25">
      <c r="A566" s="34"/>
      <c r="B566" s="35"/>
      <c r="C566" s="36"/>
      <c r="D566" s="197" t="s">
        <v>143</v>
      </c>
      <c r="E566" s="36"/>
      <c r="F566" s="198" t="s">
        <v>729</v>
      </c>
      <c r="G566" s="36"/>
      <c r="H566" s="36"/>
      <c r="I566" s="199"/>
      <c r="J566" s="36"/>
      <c r="K566" s="36"/>
      <c r="L566" s="39"/>
      <c r="M566" s="200"/>
      <c r="N566" s="201"/>
      <c r="O566" s="71"/>
      <c r="P566" s="71"/>
      <c r="Q566" s="71"/>
      <c r="R566" s="71"/>
      <c r="S566" s="71"/>
      <c r="T566" s="72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143</v>
      </c>
      <c r="AU566" s="17" t="s">
        <v>86</v>
      </c>
    </row>
    <row r="567" spans="1:65" s="13" customFormat="1" ht="11.25">
      <c r="B567" s="202"/>
      <c r="C567" s="203"/>
      <c r="D567" s="197" t="s">
        <v>145</v>
      </c>
      <c r="E567" s="204" t="s">
        <v>1</v>
      </c>
      <c r="F567" s="205" t="s">
        <v>724</v>
      </c>
      <c r="G567" s="203"/>
      <c r="H567" s="204" t="s">
        <v>1</v>
      </c>
      <c r="I567" s="206"/>
      <c r="J567" s="203"/>
      <c r="K567" s="203"/>
      <c r="L567" s="207"/>
      <c r="M567" s="208"/>
      <c r="N567" s="209"/>
      <c r="O567" s="209"/>
      <c r="P567" s="209"/>
      <c r="Q567" s="209"/>
      <c r="R567" s="209"/>
      <c r="S567" s="209"/>
      <c r="T567" s="210"/>
      <c r="AT567" s="211" t="s">
        <v>145</v>
      </c>
      <c r="AU567" s="211" t="s">
        <v>86</v>
      </c>
      <c r="AV567" s="13" t="s">
        <v>84</v>
      </c>
      <c r="AW567" s="13" t="s">
        <v>32</v>
      </c>
      <c r="AX567" s="13" t="s">
        <v>76</v>
      </c>
      <c r="AY567" s="211" t="s">
        <v>135</v>
      </c>
    </row>
    <row r="568" spans="1:65" s="14" customFormat="1" ht="11.25">
      <c r="B568" s="212"/>
      <c r="C568" s="213"/>
      <c r="D568" s="197" t="s">
        <v>145</v>
      </c>
      <c r="E568" s="214" t="s">
        <v>1</v>
      </c>
      <c r="F568" s="215" t="s">
        <v>725</v>
      </c>
      <c r="G568" s="213"/>
      <c r="H568" s="216">
        <v>105</v>
      </c>
      <c r="I568" s="217"/>
      <c r="J568" s="213"/>
      <c r="K568" s="213"/>
      <c r="L568" s="218"/>
      <c r="M568" s="219"/>
      <c r="N568" s="220"/>
      <c r="O568" s="220"/>
      <c r="P568" s="220"/>
      <c r="Q568" s="220"/>
      <c r="R568" s="220"/>
      <c r="S568" s="220"/>
      <c r="T568" s="221"/>
      <c r="AT568" s="222" t="s">
        <v>145</v>
      </c>
      <c r="AU568" s="222" t="s">
        <v>86</v>
      </c>
      <c r="AV568" s="14" t="s">
        <v>86</v>
      </c>
      <c r="AW568" s="14" t="s">
        <v>32</v>
      </c>
      <c r="AX568" s="14" t="s">
        <v>76</v>
      </c>
      <c r="AY568" s="222" t="s">
        <v>135</v>
      </c>
    </row>
    <row r="569" spans="1:65" s="15" customFormat="1" ht="11.25">
      <c r="B569" s="223"/>
      <c r="C569" s="224"/>
      <c r="D569" s="197" t="s">
        <v>145</v>
      </c>
      <c r="E569" s="225" t="s">
        <v>1</v>
      </c>
      <c r="F569" s="226" t="s">
        <v>148</v>
      </c>
      <c r="G569" s="224"/>
      <c r="H569" s="227">
        <v>105</v>
      </c>
      <c r="I569" s="228"/>
      <c r="J569" s="224"/>
      <c r="K569" s="224"/>
      <c r="L569" s="229"/>
      <c r="M569" s="230"/>
      <c r="N569" s="231"/>
      <c r="O569" s="231"/>
      <c r="P569" s="231"/>
      <c r="Q569" s="231"/>
      <c r="R569" s="231"/>
      <c r="S569" s="231"/>
      <c r="T569" s="232"/>
      <c r="AT569" s="233" t="s">
        <v>145</v>
      </c>
      <c r="AU569" s="233" t="s">
        <v>86</v>
      </c>
      <c r="AV569" s="15" t="s">
        <v>141</v>
      </c>
      <c r="AW569" s="15" t="s">
        <v>32</v>
      </c>
      <c r="AX569" s="15" t="s">
        <v>84</v>
      </c>
      <c r="AY569" s="233" t="s">
        <v>135</v>
      </c>
    </row>
    <row r="570" spans="1:65" s="2" customFormat="1" ht="16.5" customHeight="1">
      <c r="A570" s="34"/>
      <c r="B570" s="35"/>
      <c r="C570" s="183" t="s">
        <v>730</v>
      </c>
      <c r="D570" s="183" t="s">
        <v>137</v>
      </c>
      <c r="E570" s="184" t="s">
        <v>731</v>
      </c>
      <c r="F570" s="185" t="s">
        <v>732</v>
      </c>
      <c r="G570" s="186" t="s">
        <v>185</v>
      </c>
      <c r="H570" s="187">
        <v>105</v>
      </c>
      <c r="I570" s="188"/>
      <c r="J570" s="189">
        <f>ROUND(I570*H570,2)</f>
        <v>0</v>
      </c>
      <c r="K570" s="190"/>
      <c r="L570" s="39"/>
      <c r="M570" s="191" t="s">
        <v>1</v>
      </c>
      <c r="N570" s="192" t="s">
        <v>41</v>
      </c>
      <c r="O570" s="71"/>
      <c r="P570" s="193">
        <f>O570*H570</f>
        <v>0</v>
      </c>
      <c r="Q570" s="193">
        <v>2.5999999999999998E-4</v>
      </c>
      <c r="R570" s="193">
        <f>Q570*H570</f>
        <v>2.7299999999999998E-2</v>
      </c>
      <c r="S570" s="193">
        <v>0</v>
      </c>
      <c r="T570" s="194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95" t="s">
        <v>235</v>
      </c>
      <c r="AT570" s="195" t="s">
        <v>137</v>
      </c>
      <c r="AU570" s="195" t="s">
        <v>86</v>
      </c>
      <c r="AY570" s="17" t="s">
        <v>135</v>
      </c>
      <c r="BE570" s="196">
        <f>IF(N570="základní",J570,0)</f>
        <v>0</v>
      </c>
      <c r="BF570" s="196">
        <f>IF(N570="snížená",J570,0)</f>
        <v>0</v>
      </c>
      <c r="BG570" s="196">
        <f>IF(N570="zákl. přenesená",J570,0)</f>
        <v>0</v>
      </c>
      <c r="BH570" s="196">
        <f>IF(N570="sníž. přenesená",J570,0)</f>
        <v>0</v>
      </c>
      <c r="BI570" s="196">
        <f>IF(N570="nulová",J570,0)</f>
        <v>0</v>
      </c>
      <c r="BJ570" s="17" t="s">
        <v>84</v>
      </c>
      <c r="BK570" s="196">
        <f>ROUND(I570*H570,2)</f>
        <v>0</v>
      </c>
      <c r="BL570" s="17" t="s">
        <v>235</v>
      </c>
      <c r="BM570" s="195" t="s">
        <v>733</v>
      </c>
    </row>
    <row r="571" spans="1:65" s="2" customFormat="1" ht="11.25">
      <c r="A571" s="34"/>
      <c r="B571" s="35"/>
      <c r="C571" s="36"/>
      <c r="D571" s="197" t="s">
        <v>143</v>
      </c>
      <c r="E571" s="36"/>
      <c r="F571" s="198" t="s">
        <v>734</v>
      </c>
      <c r="G571" s="36"/>
      <c r="H571" s="36"/>
      <c r="I571" s="199"/>
      <c r="J571" s="36"/>
      <c r="K571" s="36"/>
      <c r="L571" s="39"/>
      <c r="M571" s="200"/>
      <c r="N571" s="201"/>
      <c r="O571" s="71"/>
      <c r="P571" s="71"/>
      <c r="Q571" s="71"/>
      <c r="R571" s="71"/>
      <c r="S571" s="71"/>
      <c r="T571" s="72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7" t="s">
        <v>143</v>
      </c>
      <c r="AU571" s="17" t="s">
        <v>86</v>
      </c>
    </row>
    <row r="572" spans="1:65" s="13" customFormat="1" ht="11.25">
      <c r="B572" s="202"/>
      <c r="C572" s="203"/>
      <c r="D572" s="197" t="s">
        <v>145</v>
      </c>
      <c r="E572" s="204" t="s">
        <v>1</v>
      </c>
      <c r="F572" s="205" t="s">
        <v>724</v>
      </c>
      <c r="G572" s="203"/>
      <c r="H572" s="204" t="s">
        <v>1</v>
      </c>
      <c r="I572" s="206"/>
      <c r="J572" s="203"/>
      <c r="K572" s="203"/>
      <c r="L572" s="207"/>
      <c r="M572" s="208"/>
      <c r="N572" s="209"/>
      <c r="O572" s="209"/>
      <c r="P572" s="209"/>
      <c r="Q572" s="209"/>
      <c r="R572" s="209"/>
      <c r="S572" s="209"/>
      <c r="T572" s="210"/>
      <c r="AT572" s="211" t="s">
        <v>145</v>
      </c>
      <c r="AU572" s="211" t="s">
        <v>86</v>
      </c>
      <c r="AV572" s="13" t="s">
        <v>84</v>
      </c>
      <c r="AW572" s="13" t="s">
        <v>32</v>
      </c>
      <c r="AX572" s="13" t="s">
        <v>76</v>
      </c>
      <c r="AY572" s="211" t="s">
        <v>135</v>
      </c>
    </row>
    <row r="573" spans="1:65" s="14" customFormat="1" ht="11.25">
      <c r="B573" s="212"/>
      <c r="C573" s="213"/>
      <c r="D573" s="197" t="s">
        <v>145</v>
      </c>
      <c r="E573" s="214" t="s">
        <v>1</v>
      </c>
      <c r="F573" s="215" t="s">
        <v>725</v>
      </c>
      <c r="G573" s="213"/>
      <c r="H573" s="216">
        <v>105</v>
      </c>
      <c r="I573" s="217"/>
      <c r="J573" s="213"/>
      <c r="K573" s="213"/>
      <c r="L573" s="218"/>
      <c r="M573" s="219"/>
      <c r="N573" s="220"/>
      <c r="O573" s="220"/>
      <c r="P573" s="220"/>
      <c r="Q573" s="220"/>
      <c r="R573" s="220"/>
      <c r="S573" s="220"/>
      <c r="T573" s="221"/>
      <c r="AT573" s="222" t="s">
        <v>145</v>
      </c>
      <c r="AU573" s="222" t="s">
        <v>86</v>
      </c>
      <c r="AV573" s="14" t="s">
        <v>86</v>
      </c>
      <c r="AW573" s="14" t="s">
        <v>32</v>
      </c>
      <c r="AX573" s="14" t="s">
        <v>76</v>
      </c>
      <c r="AY573" s="222" t="s">
        <v>135</v>
      </c>
    </row>
    <row r="574" spans="1:65" s="15" customFormat="1" ht="11.25">
      <c r="B574" s="223"/>
      <c r="C574" s="224"/>
      <c r="D574" s="197" t="s">
        <v>145</v>
      </c>
      <c r="E574" s="225" t="s">
        <v>1</v>
      </c>
      <c r="F574" s="226" t="s">
        <v>148</v>
      </c>
      <c r="G574" s="224"/>
      <c r="H574" s="227">
        <v>105</v>
      </c>
      <c r="I574" s="228"/>
      <c r="J574" s="224"/>
      <c r="K574" s="224"/>
      <c r="L574" s="229"/>
      <c r="M574" s="230"/>
      <c r="N574" s="231"/>
      <c r="O574" s="231"/>
      <c r="P574" s="231"/>
      <c r="Q574" s="231"/>
      <c r="R574" s="231"/>
      <c r="S574" s="231"/>
      <c r="T574" s="232"/>
      <c r="AT574" s="233" t="s">
        <v>145</v>
      </c>
      <c r="AU574" s="233" t="s">
        <v>86</v>
      </c>
      <c r="AV574" s="15" t="s">
        <v>141</v>
      </c>
      <c r="AW574" s="15" t="s">
        <v>32</v>
      </c>
      <c r="AX574" s="15" t="s">
        <v>84</v>
      </c>
      <c r="AY574" s="233" t="s">
        <v>135</v>
      </c>
    </row>
    <row r="575" spans="1:65" s="12" customFormat="1" ht="25.9" customHeight="1">
      <c r="B575" s="167"/>
      <c r="C575" s="168"/>
      <c r="D575" s="169" t="s">
        <v>75</v>
      </c>
      <c r="E575" s="170" t="s">
        <v>735</v>
      </c>
      <c r="F575" s="170" t="s">
        <v>736</v>
      </c>
      <c r="G575" s="168"/>
      <c r="H575" s="168"/>
      <c r="I575" s="171"/>
      <c r="J575" s="172">
        <f>BK575</f>
        <v>0</v>
      </c>
      <c r="K575" s="168"/>
      <c r="L575" s="173"/>
      <c r="M575" s="174"/>
      <c r="N575" s="175"/>
      <c r="O575" s="175"/>
      <c r="P575" s="176">
        <f>P576+P579+P582+P585</f>
        <v>0</v>
      </c>
      <c r="Q575" s="175"/>
      <c r="R575" s="176">
        <f>R576+R579+R582+R585</f>
        <v>0</v>
      </c>
      <c r="S575" s="175"/>
      <c r="T575" s="177">
        <f>T576+T579+T582+T585</f>
        <v>0</v>
      </c>
      <c r="AR575" s="178" t="s">
        <v>167</v>
      </c>
      <c r="AT575" s="179" t="s">
        <v>75</v>
      </c>
      <c r="AU575" s="179" t="s">
        <v>76</v>
      </c>
      <c r="AY575" s="178" t="s">
        <v>135</v>
      </c>
      <c r="BK575" s="180">
        <f>BK576+BK579+BK582+BK585</f>
        <v>0</v>
      </c>
    </row>
    <row r="576" spans="1:65" s="12" customFormat="1" ht="22.9" customHeight="1">
      <c r="B576" s="167"/>
      <c r="C576" s="168"/>
      <c r="D576" s="169" t="s">
        <v>75</v>
      </c>
      <c r="E576" s="181" t="s">
        <v>737</v>
      </c>
      <c r="F576" s="181" t="s">
        <v>738</v>
      </c>
      <c r="G576" s="168"/>
      <c r="H576" s="168"/>
      <c r="I576" s="171"/>
      <c r="J576" s="182">
        <f>BK576</f>
        <v>0</v>
      </c>
      <c r="K576" s="168"/>
      <c r="L576" s="173"/>
      <c r="M576" s="174"/>
      <c r="N576" s="175"/>
      <c r="O576" s="175"/>
      <c r="P576" s="176">
        <f>SUM(P577:P578)</f>
        <v>0</v>
      </c>
      <c r="Q576" s="175"/>
      <c r="R576" s="176">
        <f>SUM(R577:R578)</f>
        <v>0</v>
      </c>
      <c r="S576" s="175"/>
      <c r="T576" s="177">
        <f>SUM(T577:T578)</f>
        <v>0</v>
      </c>
      <c r="AR576" s="178" t="s">
        <v>167</v>
      </c>
      <c r="AT576" s="179" t="s">
        <v>75</v>
      </c>
      <c r="AU576" s="179" t="s">
        <v>84</v>
      </c>
      <c r="AY576" s="178" t="s">
        <v>135</v>
      </c>
      <c r="BK576" s="180">
        <f>SUM(BK577:BK578)</f>
        <v>0</v>
      </c>
    </row>
    <row r="577" spans="1:65" s="2" customFormat="1" ht="16.5" customHeight="1">
      <c r="A577" s="34"/>
      <c r="B577" s="35"/>
      <c r="C577" s="183" t="s">
        <v>739</v>
      </c>
      <c r="D577" s="183" t="s">
        <v>137</v>
      </c>
      <c r="E577" s="184" t="s">
        <v>740</v>
      </c>
      <c r="F577" s="185" t="s">
        <v>738</v>
      </c>
      <c r="G577" s="186" t="s">
        <v>741</v>
      </c>
      <c r="H577" s="187">
        <v>1</v>
      </c>
      <c r="I577" s="188"/>
      <c r="J577" s="189">
        <f>ROUND(I577*H577,2)</f>
        <v>0</v>
      </c>
      <c r="K577" s="190"/>
      <c r="L577" s="39"/>
      <c r="M577" s="191" t="s">
        <v>1</v>
      </c>
      <c r="N577" s="192" t="s">
        <v>41</v>
      </c>
      <c r="O577" s="71"/>
      <c r="P577" s="193">
        <f>O577*H577</f>
        <v>0</v>
      </c>
      <c r="Q577" s="193">
        <v>0</v>
      </c>
      <c r="R577" s="193">
        <f>Q577*H577</f>
        <v>0</v>
      </c>
      <c r="S577" s="193">
        <v>0</v>
      </c>
      <c r="T577" s="194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95" t="s">
        <v>742</v>
      </c>
      <c r="AT577" s="195" t="s">
        <v>137</v>
      </c>
      <c r="AU577" s="195" t="s">
        <v>86</v>
      </c>
      <c r="AY577" s="17" t="s">
        <v>135</v>
      </c>
      <c r="BE577" s="196">
        <f>IF(N577="základní",J577,0)</f>
        <v>0</v>
      </c>
      <c r="BF577" s="196">
        <f>IF(N577="snížená",J577,0)</f>
        <v>0</v>
      </c>
      <c r="BG577" s="196">
        <f>IF(N577="zákl. přenesená",J577,0)</f>
        <v>0</v>
      </c>
      <c r="BH577" s="196">
        <f>IF(N577="sníž. přenesená",J577,0)</f>
        <v>0</v>
      </c>
      <c r="BI577" s="196">
        <f>IF(N577="nulová",J577,0)</f>
        <v>0</v>
      </c>
      <c r="BJ577" s="17" t="s">
        <v>84</v>
      </c>
      <c r="BK577" s="196">
        <f>ROUND(I577*H577,2)</f>
        <v>0</v>
      </c>
      <c r="BL577" s="17" t="s">
        <v>742</v>
      </c>
      <c r="BM577" s="195" t="s">
        <v>743</v>
      </c>
    </row>
    <row r="578" spans="1:65" s="2" customFormat="1" ht="11.25">
      <c r="A578" s="34"/>
      <c r="B578" s="35"/>
      <c r="C578" s="36"/>
      <c r="D578" s="197" t="s">
        <v>143</v>
      </c>
      <c r="E578" s="36"/>
      <c r="F578" s="198" t="s">
        <v>738</v>
      </c>
      <c r="G578" s="36"/>
      <c r="H578" s="36"/>
      <c r="I578" s="199"/>
      <c r="J578" s="36"/>
      <c r="K578" s="36"/>
      <c r="L578" s="39"/>
      <c r="M578" s="200"/>
      <c r="N578" s="201"/>
      <c r="O578" s="71"/>
      <c r="P578" s="71"/>
      <c r="Q578" s="71"/>
      <c r="R578" s="71"/>
      <c r="S578" s="71"/>
      <c r="T578" s="72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7" t="s">
        <v>143</v>
      </c>
      <c r="AU578" s="17" t="s">
        <v>86</v>
      </c>
    </row>
    <row r="579" spans="1:65" s="12" customFormat="1" ht="22.9" customHeight="1">
      <c r="B579" s="167"/>
      <c r="C579" s="168"/>
      <c r="D579" s="169" t="s">
        <v>75</v>
      </c>
      <c r="E579" s="181" t="s">
        <v>744</v>
      </c>
      <c r="F579" s="181" t="s">
        <v>745</v>
      </c>
      <c r="G579" s="168"/>
      <c r="H579" s="168"/>
      <c r="I579" s="171"/>
      <c r="J579" s="182">
        <f>BK579</f>
        <v>0</v>
      </c>
      <c r="K579" s="168"/>
      <c r="L579" s="173"/>
      <c r="M579" s="174"/>
      <c r="N579" s="175"/>
      <c r="O579" s="175"/>
      <c r="P579" s="176">
        <f>SUM(P580:P581)</f>
        <v>0</v>
      </c>
      <c r="Q579" s="175"/>
      <c r="R579" s="176">
        <f>SUM(R580:R581)</f>
        <v>0</v>
      </c>
      <c r="S579" s="175"/>
      <c r="T579" s="177">
        <f>SUM(T580:T581)</f>
        <v>0</v>
      </c>
      <c r="AR579" s="178" t="s">
        <v>167</v>
      </c>
      <c r="AT579" s="179" t="s">
        <v>75</v>
      </c>
      <c r="AU579" s="179" t="s">
        <v>84</v>
      </c>
      <c r="AY579" s="178" t="s">
        <v>135</v>
      </c>
      <c r="BK579" s="180">
        <f>SUM(BK580:BK581)</f>
        <v>0</v>
      </c>
    </row>
    <row r="580" spans="1:65" s="2" customFormat="1" ht="16.5" customHeight="1">
      <c r="A580" s="34"/>
      <c r="B580" s="35"/>
      <c r="C580" s="183" t="s">
        <v>746</v>
      </c>
      <c r="D580" s="183" t="s">
        <v>137</v>
      </c>
      <c r="E580" s="184" t="s">
        <v>747</v>
      </c>
      <c r="F580" s="185" t="s">
        <v>745</v>
      </c>
      <c r="G580" s="186" t="s">
        <v>741</v>
      </c>
      <c r="H580" s="187">
        <v>1</v>
      </c>
      <c r="I580" s="188"/>
      <c r="J580" s="189">
        <f>ROUND(I580*H580,2)</f>
        <v>0</v>
      </c>
      <c r="K580" s="190"/>
      <c r="L580" s="39"/>
      <c r="M580" s="191" t="s">
        <v>1</v>
      </c>
      <c r="N580" s="192" t="s">
        <v>41</v>
      </c>
      <c r="O580" s="71"/>
      <c r="P580" s="193">
        <f>O580*H580</f>
        <v>0</v>
      </c>
      <c r="Q580" s="193">
        <v>0</v>
      </c>
      <c r="R580" s="193">
        <f>Q580*H580</f>
        <v>0</v>
      </c>
      <c r="S580" s="193">
        <v>0</v>
      </c>
      <c r="T580" s="194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95" t="s">
        <v>742</v>
      </c>
      <c r="AT580" s="195" t="s">
        <v>137</v>
      </c>
      <c r="AU580" s="195" t="s">
        <v>86</v>
      </c>
      <c r="AY580" s="17" t="s">
        <v>135</v>
      </c>
      <c r="BE580" s="196">
        <f>IF(N580="základní",J580,0)</f>
        <v>0</v>
      </c>
      <c r="BF580" s="196">
        <f>IF(N580="snížená",J580,0)</f>
        <v>0</v>
      </c>
      <c r="BG580" s="196">
        <f>IF(N580="zákl. přenesená",J580,0)</f>
        <v>0</v>
      </c>
      <c r="BH580" s="196">
        <f>IF(N580="sníž. přenesená",J580,0)</f>
        <v>0</v>
      </c>
      <c r="BI580" s="196">
        <f>IF(N580="nulová",J580,0)</f>
        <v>0</v>
      </c>
      <c r="BJ580" s="17" t="s">
        <v>84</v>
      </c>
      <c r="BK580" s="196">
        <f>ROUND(I580*H580,2)</f>
        <v>0</v>
      </c>
      <c r="BL580" s="17" t="s">
        <v>742</v>
      </c>
      <c r="BM580" s="195" t="s">
        <v>748</v>
      </c>
    </row>
    <row r="581" spans="1:65" s="2" customFormat="1" ht="11.25">
      <c r="A581" s="34"/>
      <c r="B581" s="35"/>
      <c r="C581" s="36"/>
      <c r="D581" s="197" t="s">
        <v>143</v>
      </c>
      <c r="E581" s="36"/>
      <c r="F581" s="198" t="s">
        <v>745</v>
      </c>
      <c r="G581" s="36"/>
      <c r="H581" s="36"/>
      <c r="I581" s="199"/>
      <c r="J581" s="36"/>
      <c r="K581" s="36"/>
      <c r="L581" s="39"/>
      <c r="M581" s="200"/>
      <c r="N581" s="201"/>
      <c r="O581" s="71"/>
      <c r="P581" s="71"/>
      <c r="Q581" s="71"/>
      <c r="R581" s="71"/>
      <c r="S581" s="71"/>
      <c r="T581" s="72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7" t="s">
        <v>143</v>
      </c>
      <c r="AU581" s="17" t="s">
        <v>86</v>
      </c>
    </row>
    <row r="582" spans="1:65" s="12" customFormat="1" ht="22.9" customHeight="1">
      <c r="B582" s="167"/>
      <c r="C582" s="168"/>
      <c r="D582" s="169" t="s">
        <v>75</v>
      </c>
      <c r="E582" s="181" t="s">
        <v>749</v>
      </c>
      <c r="F582" s="181" t="s">
        <v>750</v>
      </c>
      <c r="G582" s="168"/>
      <c r="H582" s="168"/>
      <c r="I582" s="171"/>
      <c r="J582" s="182">
        <f>BK582</f>
        <v>0</v>
      </c>
      <c r="K582" s="168"/>
      <c r="L582" s="173"/>
      <c r="M582" s="174"/>
      <c r="N582" s="175"/>
      <c r="O582" s="175"/>
      <c r="P582" s="176">
        <f>SUM(P583:P584)</f>
        <v>0</v>
      </c>
      <c r="Q582" s="175"/>
      <c r="R582" s="176">
        <f>SUM(R583:R584)</f>
        <v>0</v>
      </c>
      <c r="S582" s="175"/>
      <c r="T582" s="177">
        <f>SUM(T583:T584)</f>
        <v>0</v>
      </c>
      <c r="AR582" s="178" t="s">
        <v>167</v>
      </c>
      <c r="AT582" s="179" t="s">
        <v>75</v>
      </c>
      <c r="AU582" s="179" t="s">
        <v>84</v>
      </c>
      <c r="AY582" s="178" t="s">
        <v>135</v>
      </c>
      <c r="BK582" s="180">
        <f>SUM(BK583:BK584)</f>
        <v>0</v>
      </c>
    </row>
    <row r="583" spans="1:65" s="2" customFormat="1" ht="16.5" customHeight="1">
      <c r="A583" s="34"/>
      <c r="B583" s="35"/>
      <c r="C583" s="183" t="s">
        <v>751</v>
      </c>
      <c r="D583" s="183" t="s">
        <v>137</v>
      </c>
      <c r="E583" s="184" t="s">
        <v>752</v>
      </c>
      <c r="F583" s="185" t="s">
        <v>753</v>
      </c>
      <c r="G583" s="186" t="s">
        <v>741</v>
      </c>
      <c r="H583" s="187">
        <v>1</v>
      </c>
      <c r="I583" s="188"/>
      <c r="J583" s="189">
        <f>ROUND(I583*H583,2)</f>
        <v>0</v>
      </c>
      <c r="K583" s="190"/>
      <c r="L583" s="39"/>
      <c r="M583" s="191" t="s">
        <v>1</v>
      </c>
      <c r="N583" s="192" t="s">
        <v>41</v>
      </c>
      <c r="O583" s="71"/>
      <c r="P583" s="193">
        <f>O583*H583</f>
        <v>0</v>
      </c>
      <c r="Q583" s="193">
        <v>0</v>
      </c>
      <c r="R583" s="193">
        <f>Q583*H583</f>
        <v>0</v>
      </c>
      <c r="S583" s="193">
        <v>0</v>
      </c>
      <c r="T583" s="194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95" t="s">
        <v>742</v>
      </c>
      <c r="AT583" s="195" t="s">
        <v>137</v>
      </c>
      <c r="AU583" s="195" t="s">
        <v>86</v>
      </c>
      <c r="AY583" s="17" t="s">
        <v>135</v>
      </c>
      <c r="BE583" s="196">
        <f>IF(N583="základní",J583,0)</f>
        <v>0</v>
      </c>
      <c r="BF583" s="196">
        <f>IF(N583="snížená",J583,0)</f>
        <v>0</v>
      </c>
      <c r="BG583" s="196">
        <f>IF(N583="zákl. přenesená",J583,0)</f>
        <v>0</v>
      </c>
      <c r="BH583" s="196">
        <f>IF(N583="sníž. přenesená",J583,0)</f>
        <v>0</v>
      </c>
      <c r="BI583" s="196">
        <f>IF(N583="nulová",J583,0)</f>
        <v>0</v>
      </c>
      <c r="BJ583" s="17" t="s">
        <v>84</v>
      </c>
      <c r="BK583" s="196">
        <f>ROUND(I583*H583,2)</f>
        <v>0</v>
      </c>
      <c r="BL583" s="17" t="s">
        <v>742</v>
      </c>
      <c r="BM583" s="195" t="s">
        <v>754</v>
      </c>
    </row>
    <row r="584" spans="1:65" s="2" customFormat="1" ht="11.25">
      <c r="A584" s="34"/>
      <c r="B584" s="35"/>
      <c r="C584" s="36"/>
      <c r="D584" s="197" t="s">
        <v>143</v>
      </c>
      <c r="E584" s="36"/>
      <c r="F584" s="198" t="s">
        <v>753</v>
      </c>
      <c r="G584" s="36"/>
      <c r="H584" s="36"/>
      <c r="I584" s="199"/>
      <c r="J584" s="36"/>
      <c r="K584" s="36"/>
      <c r="L584" s="39"/>
      <c r="M584" s="200"/>
      <c r="N584" s="201"/>
      <c r="O584" s="71"/>
      <c r="P584" s="71"/>
      <c r="Q584" s="71"/>
      <c r="R584" s="71"/>
      <c r="S584" s="71"/>
      <c r="T584" s="72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T584" s="17" t="s">
        <v>143</v>
      </c>
      <c r="AU584" s="17" t="s">
        <v>86</v>
      </c>
    </row>
    <row r="585" spans="1:65" s="12" customFormat="1" ht="22.9" customHeight="1">
      <c r="B585" s="167"/>
      <c r="C585" s="168"/>
      <c r="D585" s="169" t="s">
        <v>75</v>
      </c>
      <c r="E585" s="181" t="s">
        <v>755</v>
      </c>
      <c r="F585" s="181" t="s">
        <v>756</v>
      </c>
      <c r="G585" s="168"/>
      <c r="H585" s="168"/>
      <c r="I585" s="171"/>
      <c r="J585" s="182">
        <f>BK585</f>
        <v>0</v>
      </c>
      <c r="K585" s="168"/>
      <c r="L585" s="173"/>
      <c r="M585" s="174"/>
      <c r="N585" s="175"/>
      <c r="O585" s="175"/>
      <c r="P585" s="176">
        <f>SUM(P586:P587)</f>
        <v>0</v>
      </c>
      <c r="Q585" s="175"/>
      <c r="R585" s="176">
        <f>SUM(R586:R587)</f>
        <v>0</v>
      </c>
      <c r="S585" s="175"/>
      <c r="T585" s="177">
        <f>SUM(T586:T587)</f>
        <v>0</v>
      </c>
      <c r="AR585" s="178" t="s">
        <v>167</v>
      </c>
      <c r="AT585" s="179" t="s">
        <v>75</v>
      </c>
      <c r="AU585" s="179" t="s">
        <v>84</v>
      </c>
      <c r="AY585" s="178" t="s">
        <v>135</v>
      </c>
      <c r="BK585" s="180">
        <f>SUM(BK586:BK587)</f>
        <v>0</v>
      </c>
    </row>
    <row r="586" spans="1:65" s="2" customFormat="1" ht="16.5" customHeight="1">
      <c r="A586" s="34"/>
      <c r="B586" s="35"/>
      <c r="C586" s="183" t="s">
        <v>757</v>
      </c>
      <c r="D586" s="183" t="s">
        <v>137</v>
      </c>
      <c r="E586" s="184" t="s">
        <v>758</v>
      </c>
      <c r="F586" s="185" t="s">
        <v>756</v>
      </c>
      <c r="G586" s="186" t="s">
        <v>741</v>
      </c>
      <c r="H586" s="187">
        <v>1</v>
      </c>
      <c r="I586" s="188"/>
      <c r="J586" s="189">
        <f>ROUND(I586*H586,2)</f>
        <v>0</v>
      </c>
      <c r="K586" s="190"/>
      <c r="L586" s="39"/>
      <c r="M586" s="191" t="s">
        <v>1</v>
      </c>
      <c r="N586" s="192" t="s">
        <v>41</v>
      </c>
      <c r="O586" s="71"/>
      <c r="P586" s="193">
        <f>O586*H586</f>
        <v>0</v>
      </c>
      <c r="Q586" s="193">
        <v>0</v>
      </c>
      <c r="R586" s="193">
        <f>Q586*H586</f>
        <v>0</v>
      </c>
      <c r="S586" s="193">
        <v>0</v>
      </c>
      <c r="T586" s="194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95" t="s">
        <v>742</v>
      </c>
      <c r="AT586" s="195" t="s">
        <v>137</v>
      </c>
      <c r="AU586" s="195" t="s">
        <v>86</v>
      </c>
      <c r="AY586" s="17" t="s">
        <v>135</v>
      </c>
      <c r="BE586" s="196">
        <f>IF(N586="základní",J586,0)</f>
        <v>0</v>
      </c>
      <c r="BF586" s="196">
        <f>IF(N586="snížená",J586,0)</f>
        <v>0</v>
      </c>
      <c r="BG586" s="196">
        <f>IF(N586="zákl. přenesená",J586,0)</f>
        <v>0</v>
      </c>
      <c r="BH586" s="196">
        <f>IF(N586="sníž. přenesená",J586,0)</f>
        <v>0</v>
      </c>
      <c r="BI586" s="196">
        <f>IF(N586="nulová",J586,0)</f>
        <v>0</v>
      </c>
      <c r="BJ586" s="17" t="s">
        <v>84</v>
      </c>
      <c r="BK586" s="196">
        <f>ROUND(I586*H586,2)</f>
        <v>0</v>
      </c>
      <c r="BL586" s="17" t="s">
        <v>742</v>
      </c>
      <c r="BM586" s="195" t="s">
        <v>759</v>
      </c>
    </row>
    <row r="587" spans="1:65" s="2" customFormat="1" ht="11.25">
      <c r="A587" s="34"/>
      <c r="B587" s="35"/>
      <c r="C587" s="36"/>
      <c r="D587" s="197" t="s">
        <v>143</v>
      </c>
      <c r="E587" s="36"/>
      <c r="F587" s="198" t="s">
        <v>756</v>
      </c>
      <c r="G587" s="36"/>
      <c r="H587" s="36"/>
      <c r="I587" s="199"/>
      <c r="J587" s="36"/>
      <c r="K587" s="36"/>
      <c r="L587" s="39"/>
      <c r="M587" s="246"/>
      <c r="N587" s="247"/>
      <c r="O587" s="248"/>
      <c r="P587" s="248"/>
      <c r="Q587" s="248"/>
      <c r="R587" s="248"/>
      <c r="S587" s="248"/>
      <c r="T587" s="249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T587" s="17" t="s">
        <v>143</v>
      </c>
      <c r="AU587" s="17" t="s">
        <v>86</v>
      </c>
    </row>
    <row r="588" spans="1:65" s="2" customFormat="1" ht="6.95" customHeight="1">
      <c r="A588" s="34"/>
      <c r="B588" s="54"/>
      <c r="C588" s="55"/>
      <c r="D588" s="55"/>
      <c r="E588" s="55"/>
      <c r="F588" s="55"/>
      <c r="G588" s="55"/>
      <c r="H588" s="55"/>
      <c r="I588" s="55"/>
      <c r="J588" s="55"/>
      <c r="K588" s="55"/>
      <c r="L588" s="39"/>
      <c r="M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</row>
  </sheetData>
  <sheetProtection algorithmName="SHA-512" hashValue="SZ5l5ulo5rSFA39eDbEtJmrklqtkuY49B8b2vnPcFREkWNISN8SUR36+9EecuyZaRFn0faX5mLhykwMUND/WDA==" saltValue="Jz+aR8j1GWtYJnxBBu6+A7UFdOx1GpoDsCE2t3p3RL0OGNADKezCuPrr5foloRpHaD5j/7QbSkCls8wcfcp//g==" spinCount="100000" sheet="1" objects="1" scenarios="1" formatColumns="0" formatRows="0" autoFilter="0"/>
  <autoFilter ref="C140:K587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Rozpočet</vt:lpstr>
      <vt:lpstr>'01 - Rozpočet'!Názvy_tisku</vt:lpstr>
      <vt:lpstr>'Rekapitulace stavby'!Názvy_tisku</vt:lpstr>
      <vt:lpstr>'01 - Rozpočet'!Oblast_tisku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Kupka</dc:creator>
  <cp:lastModifiedBy>Lorenc Michal</cp:lastModifiedBy>
  <dcterms:created xsi:type="dcterms:W3CDTF">2024-05-17T09:11:11Z</dcterms:created>
  <dcterms:modified xsi:type="dcterms:W3CDTF">2025-02-03T09:15:03Z</dcterms:modified>
</cp:coreProperties>
</file>